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ir\Desktop\"/>
    </mc:Choice>
  </mc:AlternateContent>
  <xr:revisionPtr revIDLastSave="0" documentId="13_ncr:1_{D67E1B5B-686B-4268-BBAF-D06BF2ABB2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4" sheetId="4" r:id="rId1"/>
    <sheet name="hyh" sheetId="3" r:id="rId2"/>
    <sheet name="hyhdd" sheetId="5" r:id="rId3"/>
    <sheet name="Лист1" sheetId="1" r:id="rId4"/>
    <sheet name="Лист2" sheetId="2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" i="1"/>
  <c r="H15" i="2" l="1"/>
  <c r="I15" i="2"/>
  <c r="J15" i="2"/>
  <c r="K15" i="2"/>
  <c r="H16" i="2"/>
  <c r="I16" i="2"/>
  <c r="J16" i="2"/>
  <c r="K16" i="2"/>
  <c r="H17" i="2"/>
  <c r="I17" i="2"/>
  <c r="J17" i="2"/>
  <c r="K17" i="2"/>
  <c r="H18" i="2"/>
  <c r="I18" i="2"/>
  <c r="J18" i="2"/>
  <c r="K18" i="2"/>
  <c r="H14" i="2"/>
  <c r="N35" i="2"/>
  <c r="N33" i="2"/>
  <c r="N31" i="2"/>
  <c r="N29" i="2"/>
  <c r="J44" i="2"/>
  <c r="K33" i="2"/>
  <c r="K34" i="2"/>
  <c r="K35" i="2"/>
  <c r="K36" i="2"/>
  <c r="K37" i="2"/>
  <c r="K38" i="2"/>
  <c r="K39" i="2"/>
  <c r="K40" i="2"/>
  <c r="K41" i="2"/>
  <c r="K42" i="2"/>
  <c r="K43" i="2"/>
  <c r="K44" i="2"/>
  <c r="J32" i="2"/>
  <c r="J33" i="2"/>
  <c r="J34" i="2"/>
  <c r="J35" i="2"/>
  <c r="J36" i="2"/>
  <c r="J37" i="2"/>
  <c r="J38" i="2"/>
  <c r="J39" i="2"/>
  <c r="J40" i="2"/>
  <c r="J41" i="2"/>
  <c r="J42" i="2"/>
  <c r="J43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H44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29" i="2"/>
  <c r="F45" i="2"/>
  <c r="F47" i="2"/>
  <c r="E47" i="2"/>
  <c r="D47" i="2"/>
  <c r="C47" i="2"/>
  <c r="E45" i="2"/>
  <c r="D45" i="2"/>
  <c r="C45" i="2"/>
  <c r="B45" i="2"/>
  <c r="G44" i="2"/>
  <c r="G43" i="2"/>
  <c r="G42" i="2"/>
  <c r="G41" i="2"/>
  <c r="G40" i="2"/>
  <c r="G39" i="2"/>
  <c r="G38" i="2"/>
  <c r="G37" i="2"/>
  <c r="G36" i="2"/>
  <c r="G35" i="2"/>
  <c r="G34" i="2"/>
  <c r="G33" i="2"/>
  <c r="K32" i="2"/>
  <c r="G32" i="2"/>
  <c r="J31" i="2"/>
  <c r="G31" i="2"/>
  <c r="I30" i="2"/>
  <c r="G30" i="2"/>
  <c r="G29" i="2"/>
  <c r="G28" i="2"/>
  <c r="G45" i="2" s="1"/>
  <c r="I14" i="2"/>
  <c r="H19" i="2"/>
  <c r="N3" i="2" s="1"/>
  <c r="I19" i="2"/>
  <c r="J2" i="2"/>
  <c r="I2" i="2"/>
  <c r="H2" i="2"/>
  <c r="G2" i="2"/>
  <c r="G19" i="2"/>
  <c r="F19" i="2"/>
  <c r="E19" i="2"/>
  <c r="D19" i="2"/>
  <c r="C19" i="2"/>
  <c r="B19" i="2"/>
  <c r="F21" i="2"/>
  <c r="E21" i="2"/>
  <c r="D21" i="2"/>
  <c r="C21" i="2"/>
  <c r="J19" i="2"/>
  <c r="K3" i="2"/>
  <c r="K4" i="2"/>
  <c r="K5" i="2"/>
  <c r="K6" i="2"/>
  <c r="K7" i="2"/>
  <c r="K8" i="2"/>
  <c r="K9" i="2"/>
  <c r="K10" i="2"/>
  <c r="K11" i="2"/>
  <c r="K12" i="2"/>
  <c r="K13" i="2"/>
  <c r="K14" i="2"/>
  <c r="K2" i="2"/>
  <c r="J3" i="2"/>
  <c r="J4" i="2"/>
  <c r="J5" i="2"/>
  <c r="J6" i="2"/>
  <c r="J7" i="2"/>
  <c r="J8" i="2"/>
  <c r="J9" i="2"/>
  <c r="J10" i="2"/>
  <c r="J11" i="2"/>
  <c r="J12" i="2"/>
  <c r="J13" i="2"/>
  <c r="J14" i="2"/>
  <c r="I3" i="2"/>
  <c r="I4" i="2"/>
  <c r="I5" i="2"/>
  <c r="I6" i="2"/>
  <c r="I7" i="2"/>
  <c r="I8" i="2"/>
  <c r="I9" i="2"/>
  <c r="I10" i="2"/>
  <c r="I11" i="2"/>
  <c r="I12" i="2"/>
  <c r="I13" i="2"/>
  <c r="H3" i="2"/>
  <c r="H4" i="2"/>
  <c r="H5" i="2"/>
  <c r="H6" i="2"/>
  <c r="H7" i="2"/>
  <c r="H8" i="2"/>
  <c r="H9" i="2"/>
  <c r="H10" i="2"/>
  <c r="H11" i="2"/>
  <c r="H12" i="2"/>
  <c r="H13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R11" i="1"/>
  <c r="R10" i="1"/>
  <c r="Q11" i="1"/>
  <c r="Q10" i="1"/>
  <c r="R8" i="1"/>
  <c r="R7" i="1"/>
  <c r="Q8" i="1"/>
  <c r="Q7" i="1"/>
  <c r="R5" i="1"/>
  <c r="I4" i="1"/>
  <c r="I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C20" i="1"/>
  <c r="B20" i="1"/>
  <c r="T7" i="1" l="1"/>
  <c r="U8" i="1" s="1"/>
  <c r="J6" i="1" s="1"/>
  <c r="T10" i="1"/>
  <c r="U11" i="1" s="1"/>
  <c r="J13" i="1"/>
  <c r="K13" i="1" s="1"/>
  <c r="J2" i="1"/>
  <c r="J15" i="1"/>
  <c r="K15" i="1" s="1"/>
  <c r="I20" i="1"/>
  <c r="K19" i="2"/>
  <c r="N9" i="2" s="1"/>
  <c r="K45" i="2"/>
  <c r="H45" i="2"/>
  <c r="I45" i="2"/>
  <c r="J45" i="2"/>
  <c r="S3" i="2"/>
  <c r="N5" i="2"/>
  <c r="N7" i="2"/>
  <c r="H20" i="1"/>
  <c r="J11" i="1" l="1"/>
  <c r="K11" i="1" s="1"/>
  <c r="J18" i="1"/>
  <c r="K18" i="1" s="1"/>
  <c r="O18" i="1" s="1"/>
  <c r="J5" i="1"/>
  <c r="K5" i="1" s="1"/>
  <c r="O5" i="1" s="1"/>
  <c r="J7" i="1"/>
  <c r="K7" i="1" s="1"/>
  <c r="J14" i="1"/>
  <c r="K14" i="1" s="1"/>
  <c r="O14" i="1" s="1"/>
  <c r="J8" i="1"/>
  <c r="K8" i="1" s="1"/>
  <c r="L9" i="1" s="1"/>
  <c r="M9" i="1" s="1"/>
  <c r="N9" i="1" s="1"/>
  <c r="J3" i="1"/>
  <c r="K3" i="1" s="1"/>
  <c r="O3" i="1" s="1"/>
  <c r="J16" i="1"/>
  <c r="K16" i="1" s="1"/>
  <c r="J10" i="1"/>
  <c r="K10" i="1" s="1"/>
  <c r="J9" i="1"/>
  <c r="K9" i="1" s="1"/>
  <c r="O9" i="1" s="1"/>
  <c r="J4" i="1"/>
  <c r="K4" i="1" s="1"/>
  <c r="L5" i="1" s="1"/>
  <c r="M5" i="1" s="1"/>
  <c r="N5" i="1" s="1"/>
  <c r="J17" i="1"/>
  <c r="K17" i="1" s="1"/>
  <c r="L18" i="1" s="1"/>
  <c r="J12" i="1"/>
  <c r="K12" i="1" s="1"/>
  <c r="O11" i="1"/>
  <c r="L12" i="1"/>
  <c r="M12" i="1" s="1"/>
  <c r="N12" i="1" s="1"/>
  <c r="L17" i="1"/>
  <c r="O16" i="1"/>
  <c r="O7" i="1"/>
  <c r="L8" i="1"/>
  <c r="L14" i="1"/>
  <c r="M14" i="1" s="1"/>
  <c r="N14" i="1" s="1"/>
  <c r="O13" i="1"/>
  <c r="L4" i="1"/>
  <c r="O10" i="1"/>
  <c r="L11" i="1"/>
  <c r="M11" i="1" s="1"/>
  <c r="N11" i="1" s="1"/>
  <c r="L10" i="1"/>
  <c r="M10" i="1" s="1"/>
  <c r="N10" i="1" s="1"/>
  <c r="O8" i="1"/>
  <c r="M8" i="1"/>
  <c r="N8" i="1" s="1"/>
  <c r="L15" i="1"/>
  <c r="M15" i="1" s="1"/>
  <c r="N15" i="1" s="1"/>
  <c r="L13" i="1"/>
  <c r="M13" i="1" s="1"/>
  <c r="N13" i="1" s="1"/>
  <c r="O12" i="1"/>
  <c r="O15" i="1"/>
  <c r="L16" i="1"/>
  <c r="M16" i="1" s="1"/>
  <c r="N16" i="1" s="1"/>
  <c r="O2" i="1"/>
  <c r="L3" i="1"/>
  <c r="M3" i="1" s="1"/>
  <c r="N3" i="1" s="1"/>
  <c r="K6" i="1"/>
  <c r="O4" i="1"/>
  <c r="L6" i="1" l="1"/>
  <c r="M6" i="1" s="1"/>
  <c r="N6" i="1" s="1"/>
  <c r="M4" i="1"/>
  <c r="N4" i="1" s="1"/>
  <c r="M18" i="1"/>
  <c r="N18" i="1" s="1"/>
  <c r="M17" i="1"/>
  <c r="N17" i="1" s="1"/>
  <c r="J20" i="1"/>
  <c r="O17" i="1"/>
  <c r="O6" i="1"/>
  <c r="O20" i="1" s="1"/>
  <c r="L7" i="1"/>
  <c r="M7" i="1" s="1"/>
  <c r="N7" i="1" s="1"/>
  <c r="N20" i="1" l="1"/>
  <c r="B23" i="1" s="1"/>
</calcChain>
</file>

<file path=xl/sharedStrings.xml><?xml version="1.0" encoding="utf-8"?>
<sst xmlns="http://schemas.openxmlformats.org/spreadsheetml/2006/main" count="105" uniqueCount="60">
  <si>
    <t>t</t>
  </si>
  <si>
    <t>y</t>
  </si>
  <si>
    <t>x</t>
  </si>
  <si>
    <t>сумма</t>
  </si>
  <si>
    <t>yx</t>
  </si>
  <si>
    <t>x^2</t>
  </si>
  <si>
    <t>y теор</t>
  </si>
  <si>
    <t xml:space="preserve">общий </t>
  </si>
  <si>
    <t>а0</t>
  </si>
  <si>
    <t>а1</t>
  </si>
  <si>
    <t>Еt</t>
  </si>
  <si>
    <t>Et-1</t>
  </si>
  <si>
    <t>(Et-Et-1)</t>
  </si>
  <si>
    <t>(Et-Et-1)^2</t>
  </si>
  <si>
    <t>Et^2</t>
  </si>
  <si>
    <t>d</t>
  </si>
  <si>
    <t>yt</t>
  </si>
  <si>
    <t>yt-1</t>
  </si>
  <si>
    <t>yt-2</t>
  </si>
  <si>
    <t>yt-3</t>
  </si>
  <si>
    <t>yt-4</t>
  </si>
  <si>
    <t>yt*yt-1</t>
  </si>
  <si>
    <t>yt*yt-2</t>
  </si>
  <si>
    <t>yt*yt-3</t>
  </si>
  <si>
    <t>yt*yt-4</t>
  </si>
  <si>
    <t>yt^2</t>
  </si>
  <si>
    <t>r1</t>
  </si>
  <si>
    <t>r2</t>
  </si>
  <si>
    <t>r3</t>
  </si>
  <si>
    <t>r4</t>
  </si>
  <si>
    <t>ср.знач</t>
  </si>
  <si>
    <t>ЗН</t>
  </si>
  <si>
    <t>ВЫВОД ИТОГОВ</t>
  </si>
  <si>
    <t>Регрессионная статистика</t>
  </si>
  <si>
    <t>Множественный R</t>
  </si>
  <si>
    <t>R-квадрат</t>
  </si>
  <si>
    <t>Нормированный R-квадрат</t>
  </si>
  <si>
    <t>Стандартная ошибка</t>
  </si>
  <si>
    <t>Наблюдения</t>
  </si>
  <si>
    <t>Дисперсионный анализ</t>
  </si>
  <si>
    <t>Регрессия</t>
  </si>
  <si>
    <t>Остаток</t>
  </si>
  <si>
    <t>Итого</t>
  </si>
  <si>
    <t>Y-пересечение</t>
  </si>
  <si>
    <t>df</t>
  </si>
  <si>
    <t>SS</t>
  </si>
  <si>
    <t>MS</t>
  </si>
  <si>
    <t>F</t>
  </si>
  <si>
    <t>Значимость F</t>
  </si>
  <si>
    <t>Коэффициенты</t>
  </si>
  <si>
    <t>t-статистика</t>
  </si>
  <si>
    <t>P-Значение</t>
  </si>
  <si>
    <t>Нижние 95%</t>
  </si>
  <si>
    <t>Верхние 95%</t>
  </si>
  <si>
    <t>Нижние 95,0%</t>
  </si>
  <si>
    <t>Верхние 95,0%</t>
  </si>
  <si>
    <t>ВЫВОД ОСТАТКА</t>
  </si>
  <si>
    <t>Наблюдение</t>
  </si>
  <si>
    <t>Предсказанное y</t>
  </si>
  <si>
    <t>Остатки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</si>
</sst>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7" formatCode="0.000000000000"/>
    <numFmt numFmtId="169" formatCode="0.0000"/>
    <numFmt numFmtId="170" formatCode="0.000000000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2" borderId="1" xfId="0" applyFill="1" applyBorder="1"/>
    <xf numFmtId="167" fontId="0" fillId="2" borderId="1" xfId="0" applyNumberFormat="1" applyFill="1" applyBorder="1"/>
    <xf numFmtId="2" fontId="0" fillId="0" borderId="1" xfId="0" applyNumberFormat="1" applyBorder="1"/>
    <xf numFmtId="169" fontId="0" fillId="2" borderId="1" xfId="0" applyNumberFormat="1" applyFill="1" applyBorder="1"/>
    <xf numFmtId="170" fontId="0" fillId="2" borderId="1" xfId="0" applyNumberFormat="1" applyFill="1" applyBorder="1"/>
    <xf numFmtId="0" fontId="0" fillId="0" borderId="0" xfId="0" applyFill="1" applyBorder="1" applyAlignment="1"/>
    <xf numFmtId="0" fontId="0" fillId="0" borderId="2" xfId="0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Continuous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0"/>
            <c:trendlineLbl>
              <c:layout>
                <c:manualLayout>
                  <c:x val="-1.1936189619203745E-2"/>
                  <c:y val="-0.3264529558224776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</c:trendlineLbl>
          </c:trendline>
          <c:yVal>
            <c:numRef>
              <c:f>Лист1!$F$2:$F$18</c:f>
              <c:numCache>
                <c:formatCode>General</c:formatCode>
                <c:ptCount val="17"/>
                <c:pt idx="0">
                  <c:v>636.12971817475409</c:v>
                </c:pt>
                <c:pt idx="1">
                  <c:v>279.48556378939429</c:v>
                </c:pt>
                <c:pt idx="2">
                  <c:v>-217.3163619657962</c:v>
                </c:pt>
                <c:pt idx="3">
                  <c:v>541.48096760450562</c:v>
                </c:pt>
                <c:pt idx="4">
                  <c:v>-333.51530957918158</c:v>
                </c:pt>
                <c:pt idx="5">
                  <c:v>-72.165062335262974</c:v>
                </c:pt>
                <c:pt idx="6">
                  <c:v>-714.07539282958669</c:v>
                </c:pt>
                <c:pt idx="7">
                  <c:v>-67.829322331913772</c:v>
                </c:pt>
                <c:pt idx="8">
                  <c:v>75.890195008480532</c:v>
                </c:pt>
                <c:pt idx="9">
                  <c:v>-738.45398452282552</c:v>
                </c:pt>
                <c:pt idx="10">
                  <c:v>-797.75753868011861</c:v>
                </c:pt>
                <c:pt idx="11">
                  <c:v>-753.2322264371951</c:v>
                </c:pt>
                <c:pt idx="12">
                  <c:v>1544.6609709818104</c:v>
                </c:pt>
                <c:pt idx="13">
                  <c:v>-1325.114381438751</c:v>
                </c:pt>
                <c:pt idx="14">
                  <c:v>-177.55539930017949</c:v>
                </c:pt>
                <c:pt idx="15">
                  <c:v>1179.6670171458281</c:v>
                </c:pt>
                <c:pt idx="16">
                  <c:v>939.7005467160252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B6-4922-A9E0-DD938DFF1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55648"/>
        <c:axId val="549221696"/>
      </c:scatterChart>
      <c:valAx>
        <c:axId val="25855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9221696"/>
        <c:crosses val="autoZero"/>
        <c:crossBetween val="midCat"/>
      </c:valAx>
      <c:valAx>
        <c:axId val="54922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855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0"/>
            <c:trendlineLbl>
              <c:layout>
                <c:manualLayout>
                  <c:x val="-3.4505905511811021E-2"/>
                  <c:y val="-0.124888451443569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</c:trendlineLbl>
          </c:trendline>
          <c:yVal>
            <c:numRef>
              <c:f>Лист1!$K$2:$K$18</c:f>
              <c:numCache>
                <c:formatCode>0.00</c:formatCode>
                <c:ptCount val="17"/>
                <c:pt idx="0">
                  <c:v>753.96743917977165</c:v>
                </c:pt>
                <c:pt idx="1">
                  <c:v>233.57967602985946</c:v>
                </c:pt>
                <c:pt idx="2">
                  <c:v>-96.826360492617823</c:v>
                </c:pt>
                <c:pt idx="3">
                  <c:v>125.36173026755932</c:v>
                </c:pt>
                <c:pt idx="4">
                  <c:v>-868.53288843049313</c:v>
                </c:pt>
                <c:pt idx="5">
                  <c:v>-793.67921494872462</c:v>
                </c:pt>
                <c:pt idx="6">
                  <c:v>-1139.149851361999</c:v>
                </c:pt>
                <c:pt idx="7">
                  <c:v>-622.8438148395212</c:v>
                </c:pt>
                <c:pt idx="8">
                  <c:v>-732.23761451191103</c:v>
                </c:pt>
                <c:pt idx="9">
                  <c:v>-1312.2204877752729</c:v>
                </c:pt>
                <c:pt idx="10">
                  <c:v>-853.24381483952129</c:v>
                </c:pt>
                <c:pt idx="11">
                  <c:v>-92.16746951403411</c:v>
                </c:pt>
                <c:pt idx="12">
                  <c:v>1135.6446035309214</c:v>
                </c:pt>
                <c:pt idx="13">
                  <c:v>-525.41412364253028</c:v>
                </c:pt>
                <c:pt idx="14">
                  <c:v>1164.7617302675594</c:v>
                </c:pt>
                <c:pt idx="15">
                  <c:v>2120.8207850512758</c:v>
                </c:pt>
                <c:pt idx="16">
                  <c:v>1502.1796760298598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DA-4D7E-9314-662BE22C1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430960"/>
        <c:axId val="573440944"/>
      </c:scatterChart>
      <c:valAx>
        <c:axId val="57343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3440944"/>
        <c:crosses val="autoZero"/>
        <c:crossBetween val="midCat"/>
      </c:valAx>
      <c:valAx>
        <c:axId val="57344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3430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Лист1!$A$2:$A$18</c:f>
              <c:numCache>
                <c:formatCode>General</c:formatCode>
                <c:ptCount val="1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</c:numCache>
            </c:numRef>
          </c:cat>
          <c:val>
            <c:numRef>
              <c:f>Лист1!$B$2:$B$18</c:f>
              <c:numCache>
                <c:formatCode>General</c:formatCode>
                <c:ptCount val="17"/>
                <c:pt idx="0">
                  <c:v>4511.7</c:v>
                </c:pt>
                <c:pt idx="1">
                  <c:v>3839.7</c:v>
                </c:pt>
                <c:pt idx="2">
                  <c:v>3558.8</c:v>
                </c:pt>
                <c:pt idx="3">
                  <c:v>3827.4</c:v>
                </c:pt>
                <c:pt idx="4">
                  <c:v>2994.4</c:v>
                </c:pt>
                <c:pt idx="5">
                  <c:v>2834.1</c:v>
                </c:pt>
                <c:pt idx="6">
                  <c:v>2504.1</c:v>
                </c:pt>
                <c:pt idx="7">
                  <c:v>2970.9</c:v>
                </c:pt>
                <c:pt idx="8">
                  <c:v>2759.4</c:v>
                </c:pt>
                <c:pt idx="9">
                  <c:v>2346.5</c:v>
                </c:pt>
                <c:pt idx="10">
                  <c:v>2740.5</c:v>
                </c:pt>
                <c:pt idx="11">
                  <c:v>3541.8</c:v>
                </c:pt>
                <c:pt idx="12">
                  <c:v>4670.6000000000004</c:v>
                </c:pt>
                <c:pt idx="13">
                  <c:v>2978.6</c:v>
                </c:pt>
                <c:pt idx="14">
                  <c:v>4866.8</c:v>
                </c:pt>
                <c:pt idx="15">
                  <c:v>5748.6</c:v>
                </c:pt>
                <c:pt idx="16">
                  <c:v>5108.3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1-4BE7-818A-8791DDAE5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34432"/>
        <c:axId val="25836096"/>
      </c:lineChart>
      <c:lineChart>
        <c:grouping val="standard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Лист1!$A$2:$A$18</c:f>
              <c:numCache>
                <c:formatCode>General</c:formatCode>
                <c:ptCount val="1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</c:numCache>
            </c:numRef>
          </c:cat>
          <c:val>
            <c:numRef>
              <c:f>Лист1!$E$2:$E$18</c:f>
              <c:numCache>
                <c:formatCode>General</c:formatCode>
                <c:ptCount val="17"/>
                <c:pt idx="0">
                  <c:v>3875.5702818252457</c:v>
                </c:pt>
                <c:pt idx="1">
                  <c:v>3560.2144362106055</c:v>
                </c:pt>
                <c:pt idx="2">
                  <c:v>3776.1163619657964</c:v>
                </c:pt>
                <c:pt idx="3">
                  <c:v>3285.9190323954945</c:v>
                </c:pt>
                <c:pt idx="4">
                  <c:v>3327.9153095791817</c:v>
                </c:pt>
                <c:pt idx="5">
                  <c:v>2906.2650623352629</c:v>
                </c:pt>
                <c:pt idx="6">
                  <c:v>3218.1753928295866</c:v>
                </c:pt>
                <c:pt idx="7">
                  <c:v>3038.7293223319139</c:v>
                </c:pt>
                <c:pt idx="8">
                  <c:v>2683.5098049915196</c:v>
                </c:pt>
                <c:pt idx="9">
                  <c:v>3084.9539845228255</c:v>
                </c:pt>
                <c:pt idx="10">
                  <c:v>3538.2575386801186</c:v>
                </c:pt>
                <c:pt idx="11">
                  <c:v>4295.0322264371953</c:v>
                </c:pt>
                <c:pt idx="12">
                  <c:v>3125.93902901819</c:v>
                </c:pt>
                <c:pt idx="13">
                  <c:v>4303.7143814387509</c:v>
                </c:pt>
                <c:pt idx="14">
                  <c:v>5044.3553993001797</c:v>
                </c:pt>
                <c:pt idx="15">
                  <c:v>4568.9329828541722</c:v>
                </c:pt>
                <c:pt idx="16">
                  <c:v>4168.599453283975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71-4BE7-818A-8791DDAE5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9669824"/>
        <c:axId val="719672320"/>
      </c:lineChart>
      <c:catAx>
        <c:axId val="25834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836096"/>
        <c:crosses val="autoZero"/>
        <c:auto val="1"/>
        <c:lblAlgn val="ctr"/>
        <c:lblOffset val="100"/>
        <c:noMultiLvlLbl val="0"/>
      </c:catAx>
      <c:valAx>
        <c:axId val="2583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834432"/>
        <c:crosses val="autoZero"/>
        <c:crossBetween val="between"/>
      </c:valAx>
      <c:valAx>
        <c:axId val="7196723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9669824"/>
        <c:crosses val="max"/>
        <c:crossBetween val="between"/>
      </c:valAx>
      <c:catAx>
        <c:axId val="719669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967232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60511</xdr:colOff>
      <xdr:row>21</xdr:row>
      <xdr:rowOff>60063</xdr:rowOff>
    </xdr:from>
    <xdr:to>
      <xdr:col>10</xdr:col>
      <xdr:colOff>358587</xdr:colOff>
      <xdr:row>36</xdr:row>
      <xdr:rowOff>113851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10B4BCA-57F8-4723-9464-1EE551424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112058</xdr:colOff>
      <xdr:row>21</xdr:row>
      <xdr:rowOff>103095</xdr:rowOff>
    </xdr:from>
    <xdr:to>
      <xdr:col>17</xdr:col>
      <xdr:colOff>138952</xdr:colOff>
      <xdr:row>36</xdr:row>
      <xdr:rowOff>156883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B5293E2B-A65A-4D4F-A52B-03E707353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549965</xdr:colOff>
      <xdr:row>11</xdr:row>
      <xdr:rowOff>112643</xdr:rowOff>
    </xdr:from>
    <xdr:to>
      <xdr:col>16</xdr:col>
      <xdr:colOff>516835</xdr:colOff>
      <xdr:row>26</xdr:row>
      <xdr:rowOff>72887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988D6C1B-38B5-467B-A379-B79511EEC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3330-F175-4368-9F09-DFB4C45FDBA4}">
  <dimension ref="A1:I19"/>
  <sheetViews>
    <sheetView tabSelected="1" zoomScale="160" zoomScaleNormal="160" workbookViewId="0">
      <selection activeCell="B20" sqref="B20"/>
    </sheetView>
  </sheetViews>
  <sheetFormatPr defaultRowHeight="14.4" x14ac:dyDescent="0.3"/>
  <cols>
    <col min="1" max="1" width="28.44140625" customWidth="1"/>
    <col min="2" max="2" width="16.5546875" customWidth="1"/>
  </cols>
  <sheetData>
    <row r="1" spans="1:9" x14ac:dyDescent="0.3">
      <c r="A1" t="s">
        <v>32</v>
      </c>
    </row>
    <row r="2" spans="1:9" ht="15" thickBot="1" x14ac:dyDescent="0.35"/>
    <row r="3" spans="1:9" x14ac:dyDescent="0.3">
      <c r="A3" s="10" t="s">
        <v>33</v>
      </c>
      <c r="B3" s="10"/>
    </row>
    <row r="4" spans="1:9" x14ac:dyDescent="0.3">
      <c r="A4" s="7" t="s">
        <v>34</v>
      </c>
      <c r="B4" s="7">
        <v>0.64452298011199138</v>
      </c>
    </row>
    <row r="5" spans="1:9" x14ac:dyDescent="0.3">
      <c r="A5" s="7" t="s">
        <v>35</v>
      </c>
      <c r="B5" s="7">
        <v>0.41540987189244238</v>
      </c>
    </row>
    <row r="6" spans="1:9" x14ac:dyDescent="0.3">
      <c r="A6" s="7" t="s">
        <v>36</v>
      </c>
      <c r="B6" s="7">
        <v>0.33189699644850557</v>
      </c>
    </row>
    <row r="7" spans="1:9" x14ac:dyDescent="0.3">
      <c r="A7" s="7" t="s">
        <v>37</v>
      </c>
      <c r="B7" s="7">
        <v>830.53676335494958</v>
      </c>
    </row>
    <row r="8" spans="1:9" ht="15" thickBot="1" x14ac:dyDescent="0.35">
      <c r="A8" s="8" t="s">
        <v>38</v>
      </c>
      <c r="B8" s="8">
        <v>17</v>
      </c>
    </row>
    <row r="10" spans="1:9" ht="15" thickBot="1" x14ac:dyDescent="0.35">
      <c r="A10" t="s">
        <v>39</v>
      </c>
    </row>
    <row r="11" spans="1:9" x14ac:dyDescent="0.3">
      <c r="A11" s="9"/>
      <c r="B11" s="9" t="s">
        <v>44</v>
      </c>
      <c r="C11" s="9" t="s">
        <v>45</v>
      </c>
      <c r="D11" s="9" t="s">
        <v>46</v>
      </c>
      <c r="E11" s="9" t="s">
        <v>47</v>
      </c>
      <c r="F11" s="9" t="s">
        <v>48</v>
      </c>
    </row>
    <row r="12" spans="1:9" x14ac:dyDescent="0.3">
      <c r="A12" s="7" t="s">
        <v>40</v>
      </c>
      <c r="B12" s="7">
        <v>2</v>
      </c>
      <c r="C12" s="7">
        <v>6862322.0166106168</v>
      </c>
      <c r="D12" s="7">
        <v>3431161.0083053084</v>
      </c>
      <c r="E12" s="7">
        <v>4.9742015190377691</v>
      </c>
      <c r="F12" s="7">
        <v>2.3332449820200021E-2</v>
      </c>
    </row>
    <row r="13" spans="1:9" x14ac:dyDescent="0.3">
      <c r="A13" s="7" t="s">
        <v>41</v>
      </c>
      <c r="B13" s="7">
        <v>14</v>
      </c>
      <c r="C13" s="7">
        <v>9657078.4139776193</v>
      </c>
      <c r="D13" s="7">
        <v>689791.31528411561</v>
      </c>
      <c r="E13" s="7"/>
      <c r="F13" s="7"/>
    </row>
    <row r="14" spans="1:9" ht="15" thickBot="1" x14ac:dyDescent="0.35">
      <c r="A14" s="8" t="s">
        <v>42</v>
      </c>
      <c r="B14" s="8">
        <v>16</v>
      </c>
      <c r="C14" s="8">
        <v>16519400.430588236</v>
      </c>
      <c r="D14" s="8"/>
      <c r="E14" s="8"/>
      <c r="F14" s="8"/>
    </row>
    <row r="15" spans="1:9" ht="15" thickBot="1" x14ac:dyDescent="0.35"/>
    <row r="16" spans="1:9" x14ac:dyDescent="0.3">
      <c r="A16" s="9"/>
      <c r="B16" s="9" t="s">
        <v>49</v>
      </c>
      <c r="C16" s="9" t="s">
        <v>37</v>
      </c>
      <c r="D16" s="9" t="s">
        <v>50</v>
      </c>
      <c r="E16" s="9" t="s">
        <v>51</v>
      </c>
      <c r="F16" s="9" t="s">
        <v>52</v>
      </c>
      <c r="G16" s="9" t="s">
        <v>53</v>
      </c>
      <c r="H16" s="9" t="s">
        <v>54</v>
      </c>
      <c r="I16" s="9" t="s">
        <v>55</v>
      </c>
    </row>
    <row r="17" spans="1:9" x14ac:dyDescent="0.3">
      <c r="A17" s="7" t="s">
        <v>43</v>
      </c>
      <c r="B17" s="7">
        <v>935.55141921114637</v>
      </c>
      <c r="C17" s="7">
        <v>1232.2737195794589</v>
      </c>
      <c r="D17" s="7">
        <v>0.75920747504898856</v>
      </c>
      <c r="E17" s="7">
        <v>0.46032122283209242</v>
      </c>
      <c r="F17" s="7">
        <v>-1707.4128504138343</v>
      </c>
      <c r="G17" s="7">
        <v>3578.5156888361271</v>
      </c>
      <c r="H17" s="7">
        <v>-1707.4128504138343</v>
      </c>
      <c r="I17" s="7">
        <v>3578.5156888361271</v>
      </c>
    </row>
    <row r="18" spans="1:9" x14ac:dyDescent="0.3">
      <c r="A18" s="7" t="s">
        <v>2</v>
      </c>
      <c r="B18" s="7">
        <v>2.7757850683580654</v>
      </c>
      <c r="C18" s="7">
        <v>7.1292777376664986</v>
      </c>
      <c r="D18" s="7">
        <v>0.38935010957598271</v>
      </c>
      <c r="E18" s="7">
        <v>0.70287536262420813</v>
      </c>
      <c r="F18" s="7">
        <v>-12.514994917857802</v>
      </c>
      <c r="G18" s="7">
        <v>18.066565054573932</v>
      </c>
      <c r="H18" s="7">
        <v>-12.514994917857802</v>
      </c>
      <c r="I18" s="7">
        <v>18.066565054573932</v>
      </c>
    </row>
    <row r="19" spans="1:9" ht="15" thickBot="1" x14ac:dyDescent="0.35">
      <c r="A19" s="8" t="s">
        <v>17</v>
      </c>
      <c r="B19" s="8">
        <v>0.63845630923850305</v>
      </c>
      <c r="C19" s="8">
        <v>0.20436479321161088</v>
      </c>
      <c r="D19" s="8">
        <v>3.1241012661971048</v>
      </c>
      <c r="E19" s="8">
        <v>7.4662070363177941E-3</v>
      </c>
      <c r="F19" s="8">
        <v>0.20013742127916517</v>
      </c>
      <c r="G19" s="8">
        <v>1.076775197197841</v>
      </c>
      <c r="H19" s="8">
        <v>0.20013742127916517</v>
      </c>
      <c r="I19" s="8">
        <v>1.076775197197841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A22AB-FEF5-42BB-AE14-BD6D5E27A97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DEAC1-379E-4BA6-A871-D1E0E97FDFBB}">
  <dimension ref="A1:I42"/>
  <sheetViews>
    <sheetView topLeftCell="A10" workbookViewId="0">
      <selection activeCell="B42" sqref="B26:B42"/>
    </sheetView>
  </sheetViews>
  <sheetFormatPr defaultRowHeight="14.4" x14ac:dyDescent="0.3"/>
  <sheetData>
    <row r="1" spans="1:9" x14ac:dyDescent="0.3">
      <c r="A1" t="s">
        <v>32</v>
      </c>
    </row>
    <row r="2" spans="1:9" ht="15" thickBot="1" x14ac:dyDescent="0.35"/>
    <row r="3" spans="1:9" x14ac:dyDescent="0.3">
      <c r="A3" s="10" t="s">
        <v>33</v>
      </c>
      <c r="B3" s="10"/>
    </row>
    <row r="4" spans="1:9" x14ac:dyDescent="0.3">
      <c r="A4" s="7" t="s">
        <v>34</v>
      </c>
      <c r="B4" s="7">
        <v>0.64452298011199138</v>
      </c>
    </row>
    <row r="5" spans="1:9" x14ac:dyDescent="0.3">
      <c r="A5" s="7" t="s">
        <v>35</v>
      </c>
      <c r="B5" s="7">
        <v>0.41540987189244238</v>
      </c>
    </row>
    <row r="6" spans="1:9" x14ac:dyDescent="0.3">
      <c r="A6" s="7" t="s">
        <v>36</v>
      </c>
      <c r="B6" s="7">
        <v>0.33189699644850557</v>
      </c>
    </row>
    <row r="7" spans="1:9" x14ac:dyDescent="0.3">
      <c r="A7" s="7" t="s">
        <v>37</v>
      </c>
      <c r="B7" s="7">
        <v>830.53676335494958</v>
      </c>
    </row>
    <row r="8" spans="1:9" ht="15" thickBot="1" x14ac:dyDescent="0.35">
      <c r="A8" s="8" t="s">
        <v>38</v>
      </c>
      <c r="B8" s="8">
        <v>17</v>
      </c>
    </row>
    <row r="10" spans="1:9" ht="15" thickBot="1" x14ac:dyDescent="0.35">
      <c r="A10" t="s">
        <v>39</v>
      </c>
    </row>
    <row r="11" spans="1:9" x14ac:dyDescent="0.3">
      <c r="A11" s="9"/>
      <c r="B11" s="9" t="s">
        <v>44</v>
      </c>
      <c r="C11" s="9" t="s">
        <v>45</v>
      </c>
      <c r="D11" s="9" t="s">
        <v>46</v>
      </c>
      <c r="E11" s="9" t="s">
        <v>47</v>
      </c>
      <c r="F11" s="9" t="s">
        <v>48</v>
      </c>
    </row>
    <row r="12" spans="1:9" x14ac:dyDescent="0.3">
      <c r="A12" s="7" t="s">
        <v>40</v>
      </c>
      <c r="B12" s="7">
        <v>2</v>
      </c>
      <c r="C12" s="7">
        <v>6862322.0166106168</v>
      </c>
      <c r="D12" s="7">
        <v>3431161.0083053084</v>
      </c>
      <c r="E12" s="7">
        <v>4.9742015190377691</v>
      </c>
      <c r="F12" s="7">
        <v>2.3332449820200021E-2</v>
      </c>
    </row>
    <row r="13" spans="1:9" x14ac:dyDescent="0.3">
      <c r="A13" s="7" t="s">
        <v>41</v>
      </c>
      <c r="B13" s="7">
        <v>14</v>
      </c>
      <c r="C13" s="7">
        <v>9657078.4139776193</v>
      </c>
      <c r="D13" s="7">
        <v>689791.31528411561</v>
      </c>
      <c r="E13" s="7"/>
      <c r="F13" s="7"/>
    </row>
    <row r="14" spans="1:9" ht="15" thickBot="1" x14ac:dyDescent="0.35">
      <c r="A14" s="8" t="s">
        <v>42</v>
      </c>
      <c r="B14" s="8">
        <v>16</v>
      </c>
      <c r="C14" s="8">
        <v>16519400.430588236</v>
      </c>
      <c r="D14" s="8"/>
      <c r="E14" s="8"/>
      <c r="F14" s="8"/>
    </row>
    <row r="15" spans="1:9" ht="15" thickBot="1" x14ac:dyDescent="0.35"/>
    <row r="16" spans="1:9" x14ac:dyDescent="0.3">
      <c r="A16" s="9"/>
      <c r="B16" s="9" t="s">
        <v>49</v>
      </c>
      <c r="C16" s="9" t="s">
        <v>37</v>
      </c>
      <c r="D16" s="9" t="s">
        <v>50</v>
      </c>
      <c r="E16" s="9" t="s">
        <v>51</v>
      </c>
      <c r="F16" s="9" t="s">
        <v>52</v>
      </c>
      <c r="G16" s="9" t="s">
        <v>53</v>
      </c>
      <c r="H16" s="9" t="s">
        <v>54</v>
      </c>
      <c r="I16" s="9" t="s">
        <v>55</v>
      </c>
    </row>
    <row r="17" spans="1:9" x14ac:dyDescent="0.3">
      <c r="A17" s="7" t="s">
        <v>43</v>
      </c>
      <c r="B17" s="7">
        <v>935.55141921114637</v>
      </c>
      <c r="C17" s="7">
        <v>1232.2737195794589</v>
      </c>
      <c r="D17" s="7">
        <v>0.75920747504898856</v>
      </c>
      <c r="E17" s="7">
        <v>0.46032122283209242</v>
      </c>
      <c r="F17" s="7">
        <v>-1707.4128504138343</v>
      </c>
      <c r="G17" s="7">
        <v>3578.5156888361271</v>
      </c>
      <c r="H17" s="7">
        <v>-1707.4128504138343</v>
      </c>
      <c r="I17" s="7">
        <v>3578.5156888361271</v>
      </c>
    </row>
    <row r="18" spans="1:9" x14ac:dyDescent="0.3">
      <c r="A18" s="7" t="s">
        <v>2</v>
      </c>
      <c r="B18" s="7">
        <v>2.7757850683580654</v>
      </c>
      <c r="C18" s="7">
        <v>7.1292777376664986</v>
      </c>
      <c r="D18" s="7">
        <v>0.38935010957598271</v>
      </c>
      <c r="E18" s="7">
        <v>0.70287536262420813</v>
      </c>
      <c r="F18" s="7">
        <v>-12.514994917857802</v>
      </c>
      <c r="G18" s="7">
        <v>18.066565054573932</v>
      </c>
      <c r="H18" s="7">
        <v>-12.514994917857802</v>
      </c>
      <c r="I18" s="7">
        <v>18.066565054573932</v>
      </c>
    </row>
    <row r="19" spans="1:9" ht="15" thickBot="1" x14ac:dyDescent="0.35">
      <c r="A19" s="8" t="s">
        <v>17</v>
      </c>
      <c r="B19" s="8">
        <v>0.63845630923850305</v>
      </c>
      <c r="C19" s="8">
        <v>0.20436479321161088</v>
      </c>
      <c r="D19" s="8">
        <v>3.1241012661971048</v>
      </c>
      <c r="E19" s="8">
        <v>7.4662070363177941E-3</v>
      </c>
      <c r="F19" s="8">
        <v>0.20013742127916517</v>
      </c>
      <c r="G19" s="8">
        <v>1.076775197197841</v>
      </c>
      <c r="H19" s="8">
        <v>0.20013742127916517</v>
      </c>
      <c r="I19" s="8">
        <v>1.076775197197841</v>
      </c>
    </row>
    <row r="23" spans="1:9" x14ac:dyDescent="0.3">
      <c r="A23" t="s">
        <v>56</v>
      </c>
    </row>
    <row r="24" spans="1:9" ht="15" thickBot="1" x14ac:dyDescent="0.35"/>
    <row r="25" spans="1:9" x14ac:dyDescent="0.3">
      <c r="A25" s="9" t="s">
        <v>57</v>
      </c>
      <c r="B25" s="9" t="s">
        <v>58</v>
      </c>
      <c r="C25" s="9" t="s">
        <v>59</v>
      </c>
    </row>
    <row r="26" spans="1:9" x14ac:dyDescent="0.3">
      <c r="A26" s="7">
        <v>1</v>
      </c>
      <c r="B26" s="7">
        <v>3875.5702818252457</v>
      </c>
      <c r="C26" s="7">
        <v>636.12971817475409</v>
      </c>
    </row>
    <row r="27" spans="1:9" x14ac:dyDescent="0.3">
      <c r="A27" s="7">
        <v>2</v>
      </c>
      <c r="B27" s="7">
        <v>3560.2144362106055</v>
      </c>
      <c r="C27" s="7">
        <v>279.48556378939429</v>
      </c>
    </row>
    <row r="28" spans="1:9" x14ac:dyDescent="0.3">
      <c r="A28" s="7">
        <v>3</v>
      </c>
      <c r="B28" s="7">
        <v>3776.1163619657964</v>
      </c>
      <c r="C28" s="7">
        <v>-217.3163619657962</v>
      </c>
    </row>
    <row r="29" spans="1:9" x14ac:dyDescent="0.3">
      <c r="A29" s="7">
        <v>4</v>
      </c>
      <c r="B29" s="7">
        <v>3285.9190323954945</v>
      </c>
      <c r="C29" s="7">
        <v>541.48096760450562</v>
      </c>
    </row>
    <row r="30" spans="1:9" x14ac:dyDescent="0.3">
      <c r="A30" s="7">
        <v>5</v>
      </c>
      <c r="B30" s="7">
        <v>3327.9153095791817</v>
      </c>
      <c r="C30" s="7">
        <v>-333.51530957918158</v>
      </c>
    </row>
    <row r="31" spans="1:9" x14ac:dyDescent="0.3">
      <c r="A31" s="7">
        <v>6</v>
      </c>
      <c r="B31" s="7">
        <v>2906.2650623352629</v>
      </c>
      <c r="C31" s="7">
        <v>-72.165062335262974</v>
      </c>
    </row>
    <row r="32" spans="1:9" x14ac:dyDescent="0.3">
      <c r="A32" s="7">
        <v>7</v>
      </c>
      <c r="B32" s="7">
        <v>3218.1753928295866</v>
      </c>
      <c r="C32" s="7">
        <v>-714.07539282958669</v>
      </c>
    </row>
    <row r="33" spans="1:3" x14ac:dyDescent="0.3">
      <c r="A33" s="7">
        <v>8</v>
      </c>
      <c r="B33" s="7">
        <v>3038.7293223319139</v>
      </c>
      <c r="C33" s="7">
        <v>-67.829322331913772</v>
      </c>
    </row>
    <row r="34" spans="1:3" x14ac:dyDescent="0.3">
      <c r="A34" s="7">
        <v>9</v>
      </c>
      <c r="B34" s="7">
        <v>2683.5098049915196</v>
      </c>
      <c r="C34" s="7">
        <v>75.890195008480532</v>
      </c>
    </row>
    <row r="35" spans="1:3" x14ac:dyDescent="0.3">
      <c r="A35" s="7">
        <v>10</v>
      </c>
      <c r="B35" s="7">
        <v>3084.9539845228255</v>
      </c>
      <c r="C35" s="7">
        <v>-738.45398452282552</v>
      </c>
    </row>
    <row r="36" spans="1:3" x14ac:dyDescent="0.3">
      <c r="A36" s="7">
        <v>11</v>
      </c>
      <c r="B36" s="7">
        <v>3538.2575386801186</v>
      </c>
      <c r="C36" s="7">
        <v>-797.75753868011861</v>
      </c>
    </row>
    <row r="37" spans="1:3" x14ac:dyDescent="0.3">
      <c r="A37" s="7">
        <v>12</v>
      </c>
      <c r="B37" s="7">
        <v>4295.0322264371953</v>
      </c>
      <c r="C37" s="7">
        <v>-753.2322264371951</v>
      </c>
    </row>
    <row r="38" spans="1:3" x14ac:dyDescent="0.3">
      <c r="A38" s="7">
        <v>13</v>
      </c>
      <c r="B38" s="7">
        <v>3125.93902901819</v>
      </c>
      <c r="C38" s="7">
        <v>1544.6609709818104</v>
      </c>
    </row>
    <row r="39" spans="1:3" x14ac:dyDescent="0.3">
      <c r="A39" s="7">
        <v>14</v>
      </c>
      <c r="B39" s="7">
        <v>4303.7143814387509</v>
      </c>
      <c r="C39" s="7">
        <v>-1325.114381438751</v>
      </c>
    </row>
    <row r="40" spans="1:3" x14ac:dyDescent="0.3">
      <c r="A40" s="7">
        <v>15</v>
      </c>
      <c r="B40" s="7">
        <v>5044.3553993001797</v>
      </c>
      <c r="C40" s="7">
        <v>-177.55539930017949</v>
      </c>
    </row>
    <row r="41" spans="1:3" x14ac:dyDescent="0.3">
      <c r="A41" s="7">
        <v>16</v>
      </c>
      <c r="B41" s="7">
        <v>4568.9329828541722</v>
      </c>
      <c r="C41" s="7">
        <v>1179.6670171458281</v>
      </c>
    </row>
    <row r="42" spans="1:3" ht="15" thickBot="1" x14ac:dyDescent="0.35">
      <c r="A42" s="8">
        <v>17</v>
      </c>
      <c r="B42" s="8">
        <v>4168.599453283975</v>
      </c>
      <c r="C42" s="8">
        <v>939.7005467160252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zoomScale="115" zoomScaleNormal="115" workbookViewId="0">
      <selection activeCell="E20" sqref="E20"/>
    </sheetView>
  </sheetViews>
  <sheetFormatPr defaultRowHeight="14.4" x14ac:dyDescent="0.3"/>
  <cols>
    <col min="11" max="11" width="9.88671875" customWidth="1"/>
    <col min="12" max="12" width="9.77734375" customWidth="1"/>
    <col min="14" max="14" width="14.109375" customWidth="1"/>
    <col min="15" max="15" width="15.6640625" customWidth="1"/>
    <col min="20" max="20" width="12.21875" bestFit="1" customWidth="1"/>
  </cols>
  <sheetData>
    <row r="1" spans="1:21" x14ac:dyDescent="0.3">
      <c r="A1" s="1" t="s">
        <v>0</v>
      </c>
      <c r="B1" s="1" t="s">
        <v>1</v>
      </c>
      <c r="C1" s="1" t="s">
        <v>2</v>
      </c>
      <c r="D1" s="1" t="s">
        <v>17</v>
      </c>
      <c r="E1" s="1"/>
      <c r="F1" s="1"/>
      <c r="G1" s="1"/>
      <c r="H1" s="1" t="s">
        <v>4</v>
      </c>
      <c r="I1" s="1" t="s">
        <v>5</v>
      </c>
      <c r="J1" s="1" t="s">
        <v>6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21" x14ac:dyDescent="0.3">
      <c r="A2" s="1">
        <v>1992</v>
      </c>
      <c r="B2" s="1">
        <v>4511.7</v>
      </c>
      <c r="C2" s="1">
        <v>176</v>
      </c>
      <c r="D2" s="1">
        <v>3839.7</v>
      </c>
      <c r="E2" s="1">
        <v>3875.5702818252457</v>
      </c>
      <c r="F2" s="1">
        <f>B2-E2</f>
        <v>636.12971817475409</v>
      </c>
      <c r="G2" s="1"/>
      <c r="H2" s="1">
        <f>B2*C2</f>
        <v>794059.2</v>
      </c>
      <c r="I2" s="1">
        <f>C2*C2</f>
        <v>30976</v>
      </c>
      <c r="J2" s="1">
        <f>$U$8+$U$11*C2</f>
        <v>3757.7325608202282</v>
      </c>
      <c r="K2" s="4">
        <f>B2-J2</f>
        <v>753.96743917977165</v>
      </c>
      <c r="L2" s="1"/>
      <c r="M2" s="1"/>
      <c r="N2" s="1"/>
      <c r="O2" s="4">
        <f>K2*K2</f>
        <v>568466.89934330271</v>
      </c>
      <c r="Q2">
        <v>17</v>
      </c>
      <c r="R2">
        <v>2320</v>
      </c>
      <c r="T2">
        <v>61802.2</v>
      </c>
    </row>
    <row r="3" spans="1:21" x14ac:dyDescent="0.3">
      <c r="A3" s="1">
        <v>1993</v>
      </c>
      <c r="B3" s="1">
        <v>3839.7</v>
      </c>
      <c r="C3" s="1">
        <v>127</v>
      </c>
      <c r="D3" s="1">
        <v>3558.8</v>
      </c>
      <c r="E3" s="1">
        <v>3560.2144362106055</v>
      </c>
      <c r="F3" s="1">
        <f t="shared" ref="F3:F18" si="0">B3-E3</f>
        <v>279.48556378939429</v>
      </c>
      <c r="G3" s="1"/>
      <c r="H3" s="1">
        <f t="shared" ref="H3:H18" si="1">B3*C3</f>
        <v>487641.89999999997</v>
      </c>
      <c r="I3" s="1">
        <f t="shared" ref="I3:I18" si="2">C3*C3</f>
        <v>16129</v>
      </c>
      <c r="J3" s="1">
        <f t="shared" ref="J3:J18" si="3">$U$8+$U$11*C3</f>
        <v>3606.1203239701404</v>
      </c>
      <c r="K3" s="4">
        <f t="shared" ref="K3:K18" si="4">B3-J3</f>
        <v>233.57967602985946</v>
      </c>
      <c r="L3" s="4">
        <f>K2</f>
        <v>753.96743917977165</v>
      </c>
      <c r="M3" s="4">
        <f>K3-L3</f>
        <v>-520.38776314991219</v>
      </c>
      <c r="N3" s="1">
        <f>M3*M3</f>
        <v>270803.42403616913</v>
      </c>
      <c r="O3" s="4">
        <f t="shared" ref="O3:O18" si="5">K3*K3</f>
        <v>54559.465054214103</v>
      </c>
      <c r="Q3">
        <v>2320</v>
      </c>
      <c r="R3">
        <v>330186</v>
      </c>
      <c r="T3">
        <v>8476183</v>
      </c>
    </row>
    <row r="4" spans="1:21" x14ac:dyDescent="0.3">
      <c r="A4" s="1">
        <v>1994</v>
      </c>
      <c r="B4" s="1">
        <v>3558.8</v>
      </c>
      <c r="C4" s="1">
        <v>143</v>
      </c>
      <c r="D4" s="1">
        <v>3827.4</v>
      </c>
      <c r="E4" s="1">
        <v>3776.1163619657964</v>
      </c>
      <c r="F4" s="1">
        <f t="shared" si="0"/>
        <v>-217.3163619657962</v>
      </c>
      <c r="G4" s="1"/>
      <c r="H4" s="1">
        <f t="shared" si="1"/>
        <v>508908.4</v>
      </c>
      <c r="I4" s="1">
        <f>C4*C4</f>
        <v>20449</v>
      </c>
      <c r="J4" s="1">
        <f t="shared" si="3"/>
        <v>3655.626360492618</v>
      </c>
      <c r="K4" s="4">
        <f t="shared" si="4"/>
        <v>-96.826360492617823</v>
      </c>
      <c r="L4" s="4">
        <f>K3</f>
        <v>233.57967602985946</v>
      </c>
      <c r="M4" s="4">
        <f t="shared" ref="M4:M18" si="6">K4-L4</f>
        <v>-330.40603652247728</v>
      </c>
      <c r="N4" s="1">
        <f t="shared" ref="N4:N18" si="7">M4*M4</f>
        <v>109168.14897049259</v>
      </c>
      <c r="O4" s="4">
        <f t="shared" si="5"/>
        <v>9375.3440862463813</v>
      </c>
    </row>
    <row r="5" spans="1:21" x14ac:dyDescent="0.3">
      <c r="A5" s="1">
        <v>1995</v>
      </c>
      <c r="B5" s="1">
        <v>3827.4</v>
      </c>
      <c r="C5" s="1">
        <v>158</v>
      </c>
      <c r="D5" s="1">
        <v>2994.4</v>
      </c>
      <c r="E5" s="1">
        <v>3285.9190323954945</v>
      </c>
      <c r="F5" s="1">
        <f t="shared" si="0"/>
        <v>541.48096760450562</v>
      </c>
      <c r="G5" s="1"/>
      <c r="H5" s="1">
        <f t="shared" si="1"/>
        <v>604729.20000000007</v>
      </c>
      <c r="I5" s="1">
        <f t="shared" si="2"/>
        <v>24964</v>
      </c>
      <c r="J5" s="1">
        <f t="shared" si="3"/>
        <v>3702.0382697324408</v>
      </c>
      <c r="K5" s="4">
        <f t="shared" si="4"/>
        <v>125.36173026755932</v>
      </c>
      <c r="L5" s="4">
        <f t="shared" ref="L5:L18" si="8">K4</f>
        <v>-96.826360492617823</v>
      </c>
      <c r="M5" s="4">
        <f t="shared" si="6"/>
        <v>222.18809076017715</v>
      </c>
      <c r="N5" s="1">
        <f t="shared" si="7"/>
        <v>49367.54767565272</v>
      </c>
      <c r="O5" s="4">
        <f t="shared" si="5"/>
        <v>15715.563415676299</v>
      </c>
      <c r="P5" t="s">
        <v>7</v>
      </c>
      <c r="R5">
        <f>MDETERM(Q2:R3)</f>
        <v>230762.00000000044</v>
      </c>
    </row>
    <row r="6" spans="1:21" x14ac:dyDescent="0.3">
      <c r="A6" s="1">
        <v>1996</v>
      </c>
      <c r="B6" s="1">
        <v>2994.4</v>
      </c>
      <c r="C6" s="1">
        <v>210</v>
      </c>
      <c r="D6" s="1">
        <v>2834.1</v>
      </c>
      <c r="E6" s="1">
        <v>3327.9153095791817</v>
      </c>
      <c r="F6" s="1">
        <f t="shared" si="0"/>
        <v>-333.51530957918158</v>
      </c>
      <c r="G6" s="1"/>
      <c r="H6" s="1">
        <f t="shared" si="1"/>
        <v>628824</v>
      </c>
      <c r="I6" s="1">
        <f t="shared" si="2"/>
        <v>44100</v>
      </c>
      <c r="J6" s="1">
        <f t="shared" si="3"/>
        <v>3862.9328884304932</v>
      </c>
      <c r="K6" s="4">
        <f t="shared" si="4"/>
        <v>-868.53288843049313</v>
      </c>
      <c r="L6" s="4">
        <f t="shared" si="8"/>
        <v>125.36173026755932</v>
      </c>
      <c r="M6" s="4">
        <f t="shared" si="6"/>
        <v>-993.89461869805245</v>
      </c>
      <c r="N6" s="1">
        <f t="shared" si="7"/>
        <v>987826.51307694707</v>
      </c>
      <c r="O6" s="4">
        <f t="shared" si="5"/>
        <v>754349.37828541547</v>
      </c>
    </row>
    <row r="7" spans="1:21" x14ac:dyDescent="0.3">
      <c r="A7" s="1">
        <v>1997</v>
      </c>
      <c r="B7" s="1">
        <v>2834.1</v>
      </c>
      <c r="C7" s="1">
        <v>134</v>
      </c>
      <c r="D7" s="1">
        <v>2504.1</v>
      </c>
      <c r="E7" s="1">
        <v>2906.2650623352629</v>
      </c>
      <c r="F7" s="1">
        <f t="shared" si="0"/>
        <v>-72.165062335262974</v>
      </c>
      <c r="G7" s="1"/>
      <c r="H7" s="1">
        <f t="shared" si="1"/>
        <v>379769.39999999997</v>
      </c>
      <c r="I7" s="1">
        <f t="shared" si="2"/>
        <v>17956</v>
      </c>
      <c r="J7" s="1">
        <f t="shared" si="3"/>
        <v>3627.7792149487245</v>
      </c>
      <c r="K7" s="4">
        <f t="shared" si="4"/>
        <v>-793.67921494872462</v>
      </c>
      <c r="L7" s="4">
        <f t="shared" si="8"/>
        <v>-868.53288843049313</v>
      </c>
      <c r="M7" s="4">
        <f t="shared" si="6"/>
        <v>74.85367348176851</v>
      </c>
      <c r="N7" s="1">
        <f t="shared" si="7"/>
        <v>5603.0724337152142</v>
      </c>
      <c r="O7" s="4">
        <f t="shared" si="5"/>
        <v>629926.69624162384</v>
      </c>
      <c r="P7" t="s">
        <v>8</v>
      </c>
      <c r="Q7">
        <f>T2</f>
        <v>61802.2</v>
      </c>
      <c r="R7">
        <f>R2</f>
        <v>2320</v>
      </c>
      <c r="T7">
        <f>MDETERM(Q7:R8)</f>
        <v>741476649.19999909</v>
      </c>
    </row>
    <row r="8" spans="1:21" x14ac:dyDescent="0.3">
      <c r="A8" s="1">
        <v>1998</v>
      </c>
      <c r="B8" s="1">
        <v>2504.1</v>
      </c>
      <c r="C8" s="1">
        <v>139</v>
      </c>
      <c r="D8" s="1">
        <v>2970.9</v>
      </c>
      <c r="E8" s="1">
        <v>3218.1753928295866</v>
      </c>
      <c r="F8" s="1">
        <f t="shared" si="0"/>
        <v>-714.07539282958669</v>
      </c>
      <c r="G8" s="1"/>
      <c r="H8" s="1">
        <f t="shared" si="1"/>
        <v>348069.89999999997</v>
      </c>
      <c r="I8" s="1">
        <f t="shared" si="2"/>
        <v>19321</v>
      </c>
      <c r="J8" s="1">
        <f t="shared" si="3"/>
        <v>3643.2498513619989</v>
      </c>
      <c r="K8" s="4">
        <f t="shared" si="4"/>
        <v>-1139.149851361999</v>
      </c>
      <c r="L8" s="4">
        <f t="shared" si="8"/>
        <v>-793.67921494872462</v>
      </c>
      <c r="M8" s="4">
        <f t="shared" si="6"/>
        <v>-345.47063641327441</v>
      </c>
      <c r="N8" s="1">
        <f t="shared" si="7"/>
        <v>119349.96062379284</v>
      </c>
      <c r="O8" s="4">
        <f t="shared" si="5"/>
        <v>1297662.3838580644</v>
      </c>
      <c r="Q8">
        <f>T3</f>
        <v>8476183</v>
      </c>
      <c r="R8">
        <f>R3</f>
        <v>330186</v>
      </c>
      <c r="U8">
        <f>T7/R5</f>
        <v>3213.1661590729741</v>
      </c>
    </row>
    <row r="9" spans="1:21" x14ac:dyDescent="0.3">
      <c r="A9" s="1">
        <v>1999</v>
      </c>
      <c r="B9" s="1">
        <v>2970.9</v>
      </c>
      <c r="C9" s="1">
        <v>123</v>
      </c>
      <c r="D9" s="1">
        <v>2759.4</v>
      </c>
      <c r="E9" s="1">
        <v>3038.7293223319139</v>
      </c>
      <c r="F9" s="1">
        <f t="shared" si="0"/>
        <v>-67.829322331913772</v>
      </c>
      <c r="G9" s="1"/>
      <c r="H9" s="1">
        <f t="shared" si="1"/>
        <v>365420.7</v>
      </c>
      <c r="I9" s="1">
        <f t="shared" si="2"/>
        <v>15129</v>
      </c>
      <c r="J9" s="1">
        <f t="shared" si="3"/>
        <v>3593.7438148395213</v>
      </c>
      <c r="K9" s="4">
        <f t="shared" si="4"/>
        <v>-622.8438148395212</v>
      </c>
      <c r="L9" s="4">
        <f t="shared" si="8"/>
        <v>-1139.149851361999</v>
      </c>
      <c r="M9" s="4">
        <f t="shared" si="6"/>
        <v>516.30603652247783</v>
      </c>
      <c r="N9" s="1">
        <f t="shared" si="7"/>
        <v>266571.92334955023</v>
      </c>
      <c r="O9" s="4">
        <f t="shared" si="5"/>
        <v>387934.41768384777</v>
      </c>
    </row>
    <row r="10" spans="1:21" x14ac:dyDescent="0.3">
      <c r="A10" s="1">
        <v>2000</v>
      </c>
      <c r="B10" s="1">
        <v>2759.4</v>
      </c>
      <c r="C10" s="1">
        <v>90</v>
      </c>
      <c r="D10" s="1">
        <v>2346.5</v>
      </c>
      <c r="E10" s="1">
        <v>2683.5098049915196</v>
      </c>
      <c r="F10" s="1">
        <f t="shared" si="0"/>
        <v>75.890195008480532</v>
      </c>
      <c r="G10" s="1"/>
      <c r="H10" s="1">
        <f t="shared" si="1"/>
        <v>248346</v>
      </c>
      <c r="I10" s="1">
        <f t="shared" si="2"/>
        <v>8100</v>
      </c>
      <c r="J10" s="1">
        <f t="shared" si="3"/>
        <v>3491.6376145119111</v>
      </c>
      <c r="K10" s="4">
        <f t="shared" si="4"/>
        <v>-732.23761451191103</v>
      </c>
      <c r="L10" s="4">
        <f t="shared" si="8"/>
        <v>-622.8438148395212</v>
      </c>
      <c r="M10" s="4">
        <f t="shared" si="6"/>
        <v>-109.39379967238983</v>
      </c>
      <c r="N10" s="1">
        <f t="shared" si="7"/>
        <v>11967.003406762959</v>
      </c>
      <c r="O10" s="4">
        <f t="shared" si="5"/>
        <v>536171.92410609405</v>
      </c>
      <c r="P10" t="s">
        <v>9</v>
      </c>
      <c r="Q10">
        <f>Q2</f>
        <v>17</v>
      </c>
      <c r="R10">
        <f>T2</f>
        <v>61802.2</v>
      </c>
      <c r="T10">
        <f>MDETERM(Q10:R11)</f>
        <v>714007.0000000007</v>
      </c>
    </row>
    <row r="11" spans="1:21" x14ac:dyDescent="0.3">
      <c r="A11" s="1">
        <v>2001</v>
      </c>
      <c r="B11" s="1">
        <v>2346.5</v>
      </c>
      <c r="C11" s="1">
        <v>144</v>
      </c>
      <c r="D11" s="1">
        <v>2740.5</v>
      </c>
      <c r="E11" s="1">
        <v>3084.9539845228255</v>
      </c>
      <c r="F11" s="1">
        <f t="shared" si="0"/>
        <v>-738.45398452282552</v>
      </c>
      <c r="G11" s="1"/>
      <c r="H11" s="1">
        <f t="shared" si="1"/>
        <v>337896</v>
      </c>
      <c r="I11" s="1">
        <f t="shared" si="2"/>
        <v>20736</v>
      </c>
      <c r="J11" s="1">
        <f t="shared" si="3"/>
        <v>3658.7204877752729</v>
      </c>
      <c r="K11" s="4">
        <f t="shared" si="4"/>
        <v>-1312.2204877752729</v>
      </c>
      <c r="L11" s="4">
        <f t="shared" si="8"/>
        <v>-732.23761451191103</v>
      </c>
      <c r="M11" s="4">
        <f>K11-L11</f>
        <v>-579.98287326336185</v>
      </c>
      <c r="N11" s="1">
        <f t="shared" si="7"/>
        <v>336380.13327882485</v>
      </c>
      <c r="O11" s="4">
        <f t="shared" si="5"/>
        <v>1721922.608537175</v>
      </c>
      <c r="Q11">
        <f>Q3</f>
        <v>2320</v>
      </c>
      <c r="R11">
        <f>T3</f>
        <v>8476183</v>
      </c>
      <c r="U11">
        <f>T10/R5</f>
        <v>3.0941272826548536</v>
      </c>
    </row>
    <row r="12" spans="1:21" x14ac:dyDescent="0.3">
      <c r="A12" s="1">
        <v>2002</v>
      </c>
      <c r="B12" s="1">
        <v>2740.5</v>
      </c>
      <c r="C12" s="1">
        <v>123</v>
      </c>
      <c r="D12" s="1">
        <v>3541.8</v>
      </c>
      <c r="E12" s="1">
        <v>3538.2575386801186</v>
      </c>
      <c r="F12" s="1">
        <f t="shared" si="0"/>
        <v>-797.75753868011861</v>
      </c>
      <c r="G12" s="1"/>
      <c r="H12" s="1">
        <f t="shared" si="1"/>
        <v>337081.5</v>
      </c>
      <c r="I12" s="1">
        <f t="shared" si="2"/>
        <v>15129</v>
      </c>
      <c r="J12" s="1">
        <f t="shared" si="3"/>
        <v>3593.7438148395213</v>
      </c>
      <c r="K12" s="4">
        <f t="shared" si="4"/>
        <v>-853.24381483952129</v>
      </c>
      <c r="L12" s="4">
        <f t="shared" si="8"/>
        <v>-1312.2204877752729</v>
      </c>
      <c r="M12" s="4">
        <f t="shared" si="6"/>
        <v>458.97667293575159</v>
      </c>
      <c r="N12" s="1">
        <f t="shared" si="7"/>
        <v>210659.5862991719</v>
      </c>
      <c r="O12" s="4">
        <f t="shared" si="5"/>
        <v>728025.00756189926</v>
      </c>
    </row>
    <row r="13" spans="1:21" x14ac:dyDescent="0.3">
      <c r="A13" s="1">
        <v>2003</v>
      </c>
      <c r="B13" s="1">
        <v>3541.8</v>
      </c>
      <c r="C13" s="1">
        <v>136</v>
      </c>
      <c r="D13" s="1">
        <v>4670.6000000000004</v>
      </c>
      <c r="E13" s="1">
        <v>4295.0322264371953</v>
      </c>
      <c r="F13" s="1">
        <f t="shared" si="0"/>
        <v>-753.2322264371951</v>
      </c>
      <c r="G13" s="1"/>
      <c r="H13" s="1">
        <f t="shared" si="1"/>
        <v>481684.80000000005</v>
      </c>
      <c r="I13" s="1">
        <f t="shared" si="2"/>
        <v>18496</v>
      </c>
      <c r="J13" s="1">
        <f t="shared" si="3"/>
        <v>3633.9674695140343</v>
      </c>
      <c r="K13" s="4">
        <f t="shared" si="4"/>
        <v>-92.16746951403411</v>
      </c>
      <c r="L13" s="4">
        <f t="shared" si="8"/>
        <v>-853.24381483952129</v>
      </c>
      <c r="M13" s="4">
        <f t="shared" si="6"/>
        <v>761.07634532548718</v>
      </c>
      <c r="N13" s="1">
        <f t="shared" si="7"/>
        <v>579237.20341400022</v>
      </c>
      <c r="O13" s="4">
        <f t="shared" si="5"/>
        <v>8494.8424366204072</v>
      </c>
    </row>
    <row r="14" spans="1:21" x14ac:dyDescent="0.3">
      <c r="A14" s="1">
        <v>2004</v>
      </c>
      <c r="B14" s="1">
        <v>4670.6000000000004</v>
      </c>
      <c r="C14" s="1">
        <v>104</v>
      </c>
      <c r="D14" s="1">
        <v>2978.6</v>
      </c>
      <c r="E14" s="1">
        <v>3125.93902901819</v>
      </c>
      <c r="F14" s="1">
        <f t="shared" si="0"/>
        <v>1544.6609709818104</v>
      </c>
      <c r="G14" s="1"/>
      <c r="H14" s="1">
        <f t="shared" si="1"/>
        <v>485742.4</v>
      </c>
      <c r="I14" s="1">
        <f t="shared" si="2"/>
        <v>10816</v>
      </c>
      <c r="J14" s="1">
        <f t="shared" si="3"/>
        <v>3534.955396469079</v>
      </c>
      <c r="K14" s="4">
        <f t="shared" si="4"/>
        <v>1135.6446035309214</v>
      </c>
      <c r="L14" s="4">
        <f t="shared" si="8"/>
        <v>-92.16746951403411</v>
      </c>
      <c r="M14" s="4">
        <f t="shared" si="6"/>
        <v>1227.8120730449555</v>
      </c>
      <c r="N14" s="1">
        <f t="shared" si="7"/>
        <v>1507522.486714951</v>
      </c>
      <c r="O14" s="4">
        <f t="shared" si="5"/>
        <v>1289688.6655289035</v>
      </c>
    </row>
    <row r="15" spans="1:21" x14ac:dyDescent="0.3">
      <c r="A15" s="1">
        <v>2005</v>
      </c>
      <c r="B15" s="1">
        <v>2978.6</v>
      </c>
      <c r="C15" s="1">
        <v>94</v>
      </c>
      <c r="D15" s="1">
        <v>4866.8</v>
      </c>
      <c r="E15" s="1">
        <v>4303.7143814387509</v>
      </c>
      <c r="F15" s="1">
        <f t="shared" si="0"/>
        <v>-1325.114381438751</v>
      </c>
      <c r="G15" s="1"/>
      <c r="H15" s="1">
        <f t="shared" si="1"/>
        <v>279988.39999999997</v>
      </c>
      <c r="I15" s="1">
        <f t="shared" si="2"/>
        <v>8836</v>
      </c>
      <c r="J15" s="1">
        <f t="shared" si="3"/>
        <v>3504.0141236425302</v>
      </c>
      <c r="K15" s="4">
        <f t="shared" si="4"/>
        <v>-525.41412364253028</v>
      </c>
      <c r="L15" s="4">
        <f t="shared" si="8"/>
        <v>1135.6446035309214</v>
      </c>
      <c r="M15" s="4">
        <f t="shared" si="6"/>
        <v>-1661.0587271734516</v>
      </c>
      <c r="N15" s="1">
        <f t="shared" si="7"/>
        <v>2759116.0951190875</v>
      </c>
      <c r="O15" s="4">
        <f t="shared" si="5"/>
        <v>276060.00132304808</v>
      </c>
    </row>
    <row r="16" spans="1:21" x14ac:dyDescent="0.3">
      <c r="A16" s="1">
        <v>2006</v>
      </c>
      <c r="B16" s="1">
        <v>4866.8</v>
      </c>
      <c r="C16" s="1">
        <v>158</v>
      </c>
      <c r="D16" s="1">
        <v>5748.6</v>
      </c>
      <c r="E16" s="1">
        <v>5044.3553993001797</v>
      </c>
      <c r="F16" s="1">
        <f t="shared" si="0"/>
        <v>-177.55539930017949</v>
      </c>
      <c r="G16" s="1"/>
      <c r="H16" s="1">
        <f t="shared" si="1"/>
        <v>768954.4</v>
      </c>
      <c r="I16" s="1">
        <f t="shared" si="2"/>
        <v>24964</v>
      </c>
      <c r="J16" s="1">
        <f t="shared" si="3"/>
        <v>3702.0382697324408</v>
      </c>
      <c r="K16" s="4">
        <f t="shared" si="4"/>
        <v>1164.7617302675594</v>
      </c>
      <c r="L16" s="4">
        <f t="shared" si="8"/>
        <v>-525.41412364253028</v>
      </c>
      <c r="M16" s="4">
        <f t="shared" si="6"/>
        <v>1690.1758539100897</v>
      </c>
      <c r="N16" s="1">
        <f t="shared" si="7"/>
        <v>2856694.4171407009</v>
      </c>
      <c r="O16" s="4">
        <f t="shared" si="5"/>
        <v>1356669.8882958789</v>
      </c>
    </row>
    <row r="17" spans="1:15" x14ac:dyDescent="0.3">
      <c r="A17" s="1">
        <v>2007</v>
      </c>
      <c r="B17" s="1">
        <v>5748.6</v>
      </c>
      <c r="C17" s="1">
        <v>134</v>
      </c>
      <c r="D17" s="1">
        <v>5108.3</v>
      </c>
      <c r="E17" s="1">
        <v>4568.9329828541722</v>
      </c>
      <c r="F17" s="1">
        <f t="shared" si="0"/>
        <v>1179.6670171458281</v>
      </c>
      <c r="G17" s="1"/>
      <c r="H17" s="1">
        <f t="shared" si="1"/>
        <v>770312.4</v>
      </c>
      <c r="I17" s="1">
        <f t="shared" si="2"/>
        <v>17956</v>
      </c>
      <c r="J17" s="1">
        <f t="shared" si="3"/>
        <v>3627.7792149487245</v>
      </c>
      <c r="K17" s="4">
        <f t="shared" si="4"/>
        <v>2120.8207850512758</v>
      </c>
      <c r="L17" s="4">
        <f t="shared" si="8"/>
        <v>1164.7617302675594</v>
      </c>
      <c r="M17" s="4">
        <f t="shared" si="6"/>
        <v>956.05905478371642</v>
      </c>
      <c r="N17" s="1">
        <f t="shared" si="7"/>
        <v>914048.9162339333</v>
      </c>
      <c r="O17" s="4">
        <f t="shared" si="5"/>
        <v>4497880.8023055103</v>
      </c>
    </row>
    <row r="18" spans="1:15" x14ac:dyDescent="0.3">
      <c r="A18" s="1">
        <v>2008</v>
      </c>
      <c r="B18" s="1">
        <v>5108.3</v>
      </c>
      <c r="C18" s="1">
        <v>127</v>
      </c>
      <c r="D18" s="1">
        <v>4511.7</v>
      </c>
      <c r="E18" s="1">
        <v>4168.599453283975</v>
      </c>
      <c r="F18" s="1">
        <f t="shared" si="0"/>
        <v>939.7005467160252</v>
      </c>
      <c r="G18" s="1"/>
      <c r="H18" s="1">
        <f t="shared" si="1"/>
        <v>648754.1</v>
      </c>
      <c r="I18" s="1">
        <f t="shared" si="2"/>
        <v>16129</v>
      </c>
      <c r="J18" s="1">
        <f t="shared" si="3"/>
        <v>3606.1203239701404</v>
      </c>
      <c r="K18" s="4">
        <f t="shared" si="4"/>
        <v>1502.1796760298598</v>
      </c>
      <c r="L18" s="4">
        <f t="shared" si="8"/>
        <v>2120.8207850512758</v>
      </c>
      <c r="M18" s="4">
        <f t="shared" si="6"/>
        <v>-618.64110902141601</v>
      </c>
      <c r="N18" s="1">
        <f t="shared" si="7"/>
        <v>382716.82177124755</v>
      </c>
      <c r="O18" s="4">
        <f t="shared" si="5"/>
        <v>2256543.7790771746</v>
      </c>
    </row>
    <row r="19" spans="1:1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4"/>
      <c r="L19" s="4"/>
      <c r="M19" s="4"/>
      <c r="N19" s="1"/>
      <c r="O19" s="4"/>
    </row>
    <row r="20" spans="1:15" x14ac:dyDescent="0.3">
      <c r="A20" s="2" t="s">
        <v>3</v>
      </c>
      <c r="B20" s="2">
        <f>SUM(B2:B18)</f>
        <v>61802.200000000004</v>
      </c>
      <c r="C20" s="2">
        <f>SUM(C2:C18)</f>
        <v>2320</v>
      </c>
      <c r="D20" s="2"/>
      <c r="E20" s="2"/>
      <c r="F20" s="2"/>
      <c r="G20" s="2"/>
      <c r="H20" s="2">
        <f t="shared" ref="H20:K20" si="9">SUM(H2:H18)</f>
        <v>8476182.7000000011</v>
      </c>
      <c r="I20" s="2">
        <f t="shared" si="9"/>
        <v>330186</v>
      </c>
      <c r="J20" s="2">
        <f t="shared" si="9"/>
        <v>61802.199999999822</v>
      </c>
      <c r="K20" s="6"/>
      <c r="L20" s="5"/>
      <c r="M20" s="3"/>
      <c r="N20" s="5">
        <f t="shared" ref="N20" si="10">SUM(N2:N18)</f>
        <v>11367033.253544997</v>
      </c>
      <c r="O20" s="5">
        <f t="shared" ref="O20" si="11">SUM(O2:O18)</f>
        <v>16389447.667140694</v>
      </c>
    </row>
    <row r="23" spans="1:15" x14ac:dyDescent="0.3">
      <c r="A23" t="s">
        <v>15</v>
      </c>
      <c r="B23">
        <f>N20/O20</f>
        <v>0.69355804322404546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3ED36-EB92-47F7-A329-991635E0C641}">
  <dimension ref="A1:S47"/>
  <sheetViews>
    <sheetView zoomScaleNormal="100" workbookViewId="0">
      <selection activeCell="N2" sqref="N2:N9"/>
    </sheetView>
  </sheetViews>
  <sheetFormatPr defaultRowHeight="14.4" x14ac:dyDescent="0.3"/>
  <cols>
    <col min="7" max="8" width="11" bestFit="1" customWidth="1"/>
    <col min="9" max="9" width="12" bestFit="1" customWidth="1"/>
    <col min="10" max="11" width="11" bestFit="1" customWidth="1"/>
  </cols>
  <sheetData>
    <row r="1" spans="2:19" x14ac:dyDescent="0.3"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25</v>
      </c>
      <c r="H1" s="1" t="s">
        <v>21</v>
      </c>
      <c r="I1" s="1" t="s">
        <v>22</v>
      </c>
      <c r="J1" s="1" t="s">
        <v>23</v>
      </c>
      <c r="K1" s="1" t="s">
        <v>24</v>
      </c>
    </row>
    <row r="2" spans="2:19" x14ac:dyDescent="0.3">
      <c r="B2" s="1">
        <v>4511.7</v>
      </c>
      <c r="C2" s="1">
        <v>3839.7</v>
      </c>
      <c r="D2" s="1">
        <v>3558.8</v>
      </c>
      <c r="E2" s="1">
        <v>3827.4</v>
      </c>
      <c r="F2" s="1">
        <v>2994.4</v>
      </c>
      <c r="G2" s="1">
        <f>B2^2</f>
        <v>20355436.889999997</v>
      </c>
      <c r="H2" s="1">
        <f>B2*C2</f>
        <v>17323574.489999998</v>
      </c>
      <c r="I2" s="1">
        <f>B2*D2</f>
        <v>16056237.960000001</v>
      </c>
      <c r="J2" s="1">
        <f>B2*E2</f>
        <v>17268080.579999998</v>
      </c>
      <c r="K2" s="1">
        <f>B2*F2</f>
        <v>13509834.48</v>
      </c>
    </row>
    <row r="3" spans="2:19" x14ac:dyDescent="0.3">
      <c r="B3" s="1">
        <v>3839.7</v>
      </c>
      <c r="C3" s="1">
        <v>3558.8</v>
      </c>
      <c r="D3" s="1">
        <v>3827.4</v>
      </c>
      <c r="E3" s="1">
        <v>2994.4</v>
      </c>
      <c r="F3" s="1">
        <v>2834.1</v>
      </c>
      <c r="G3" s="1">
        <f t="shared" ref="G3:G18" si="0">B3^2</f>
        <v>14743296.089999998</v>
      </c>
      <c r="H3" s="1">
        <f t="shared" ref="H3:H18" si="1">B3*C3</f>
        <v>13664724.359999999</v>
      </c>
      <c r="I3" s="1">
        <f t="shared" ref="I3:I18" si="2">B3*D3</f>
        <v>14696067.779999999</v>
      </c>
      <c r="J3" s="1">
        <f t="shared" ref="J3:J18" si="3">B3*E3</f>
        <v>11497597.68</v>
      </c>
      <c r="K3" s="1">
        <f t="shared" ref="K3:K18" si="4">B3*F3</f>
        <v>10882093.77</v>
      </c>
      <c r="M3" t="s">
        <v>26</v>
      </c>
      <c r="N3">
        <f>(H19-B19*C19)/(S3)</f>
        <v>0.63959351702766387</v>
      </c>
      <c r="R3" t="s">
        <v>31</v>
      </c>
      <c r="S3">
        <f>G19-(B19^2)</f>
        <v>971729.43709342927</v>
      </c>
    </row>
    <row r="4" spans="2:19" x14ac:dyDescent="0.3">
      <c r="B4" s="1">
        <v>3558.8</v>
      </c>
      <c r="C4" s="1">
        <v>3827.4</v>
      </c>
      <c r="D4" s="1">
        <v>2994.4</v>
      </c>
      <c r="E4" s="1">
        <v>2834.1</v>
      </c>
      <c r="F4" s="1">
        <v>2504.1</v>
      </c>
      <c r="G4" s="1">
        <f t="shared" si="0"/>
        <v>12665057.440000001</v>
      </c>
      <c r="H4" s="1">
        <f t="shared" si="1"/>
        <v>13620951.120000001</v>
      </c>
      <c r="I4" s="1">
        <f t="shared" si="2"/>
        <v>10656470.720000001</v>
      </c>
      <c r="J4" s="1">
        <f t="shared" si="3"/>
        <v>10085995.08</v>
      </c>
      <c r="K4" s="1">
        <f t="shared" si="4"/>
        <v>8911591.0800000001</v>
      </c>
    </row>
    <row r="5" spans="2:19" x14ac:dyDescent="0.3">
      <c r="B5" s="1">
        <v>3827.4</v>
      </c>
      <c r="C5" s="1">
        <v>2994.4</v>
      </c>
      <c r="D5" s="1">
        <v>2834.1</v>
      </c>
      <c r="E5" s="1">
        <v>2504.1</v>
      </c>
      <c r="F5" s="1">
        <v>2970.9</v>
      </c>
      <c r="G5" s="1">
        <f t="shared" si="0"/>
        <v>14648990.76</v>
      </c>
      <c r="H5" s="1">
        <f t="shared" si="1"/>
        <v>11460766.560000001</v>
      </c>
      <c r="I5" s="1">
        <f t="shared" si="2"/>
        <v>10847234.34</v>
      </c>
      <c r="J5" s="1">
        <f t="shared" si="3"/>
        <v>9584192.3399999999</v>
      </c>
      <c r="K5" s="1">
        <f t="shared" si="4"/>
        <v>11370822.66</v>
      </c>
      <c r="M5" t="s">
        <v>27</v>
      </c>
      <c r="N5">
        <f>(I19-B19*D19)/(S3)</f>
        <v>0.41559357371566474</v>
      </c>
    </row>
    <row r="6" spans="2:19" x14ac:dyDescent="0.3">
      <c r="B6" s="1">
        <v>2994.4</v>
      </c>
      <c r="C6" s="1">
        <v>2834.1</v>
      </c>
      <c r="D6" s="1">
        <v>2504.1</v>
      </c>
      <c r="E6" s="1">
        <v>2970.9</v>
      </c>
      <c r="F6" s="1">
        <v>2759.4</v>
      </c>
      <c r="G6" s="1">
        <f t="shared" si="0"/>
        <v>8966431.3600000013</v>
      </c>
      <c r="H6" s="1">
        <f t="shared" si="1"/>
        <v>8486429.0399999991</v>
      </c>
      <c r="I6" s="1">
        <f t="shared" si="2"/>
        <v>7498277.04</v>
      </c>
      <c r="J6" s="1">
        <f t="shared" si="3"/>
        <v>8896062.9600000009</v>
      </c>
      <c r="K6" s="1">
        <f t="shared" si="4"/>
        <v>8262747.3600000003</v>
      </c>
    </row>
    <row r="7" spans="2:19" x14ac:dyDescent="0.3">
      <c r="B7" s="1">
        <v>2834.1</v>
      </c>
      <c r="C7" s="1">
        <v>2504.1</v>
      </c>
      <c r="D7" s="1">
        <v>2970.9</v>
      </c>
      <c r="E7" s="1">
        <v>2759.4</v>
      </c>
      <c r="F7" s="1">
        <v>2346.5</v>
      </c>
      <c r="G7" s="1">
        <f t="shared" si="0"/>
        <v>8032122.8099999996</v>
      </c>
      <c r="H7" s="1">
        <f t="shared" si="1"/>
        <v>7096869.8099999996</v>
      </c>
      <c r="I7" s="1">
        <f t="shared" si="2"/>
        <v>8419827.6899999995</v>
      </c>
      <c r="J7" s="1">
        <f t="shared" si="3"/>
        <v>7820415.54</v>
      </c>
      <c r="K7" s="1">
        <f t="shared" si="4"/>
        <v>6650215.6499999994</v>
      </c>
      <c r="M7" t="s">
        <v>28</v>
      </c>
      <c r="N7">
        <f>(J19-B19*E19)/S3</f>
        <v>0.29665351180144317</v>
      </c>
    </row>
    <row r="8" spans="2:19" x14ac:dyDescent="0.3">
      <c r="B8" s="1">
        <v>2504.1</v>
      </c>
      <c r="C8" s="1">
        <v>2970.9</v>
      </c>
      <c r="D8" s="1">
        <v>2759.4</v>
      </c>
      <c r="E8" s="1">
        <v>2346.5</v>
      </c>
      <c r="F8" s="1">
        <v>2740.5</v>
      </c>
      <c r="G8" s="1">
        <f t="shared" si="0"/>
        <v>6270516.8099999996</v>
      </c>
      <c r="H8" s="1">
        <f t="shared" si="1"/>
        <v>7439430.6900000004</v>
      </c>
      <c r="I8" s="1">
        <f t="shared" si="2"/>
        <v>6909813.54</v>
      </c>
      <c r="J8" s="1">
        <f t="shared" si="3"/>
        <v>5875870.6499999994</v>
      </c>
      <c r="K8" s="1">
        <f t="shared" si="4"/>
        <v>6862486.0499999998</v>
      </c>
    </row>
    <row r="9" spans="2:19" x14ac:dyDescent="0.3">
      <c r="B9" s="1">
        <v>2970.9</v>
      </c>
      <c r="C9" s="1">
        <v>2759.4</v>
      </c>
      <c r="D9" s="1">
        <v>2346.5</v>
      </c>
      <c r="E9" s="1">
        <v>2740.5</v>
      </c>
      <c r="F9" s="1">
        <v>3541.8</v>
      </c>
      <c r="G9" s="1">
        <f t="shared" si="0"/>
        <v>8826246.8100000005</v>
      </c>
      <c r="H9" s="1">
        <f t="shared" si="1"/>
        <v>8197901.4600000009</v>
      </c>
      <c r="I9" s="1">
        <f t="shared" si="2"/>
        <v>6971216.8500000006</v>
      </c>
      <c r="J9" s="1">
        <f t="shared" si="3"/>
        <v>8141751.4500000002</v>
      </c>
      <c r="K9" s="1">
        <f t="shared" si="4"/>
        <v>10522333.620000001</v>
      </c>
      <c r="M9" t="s">
        <v>29</v>
      </c>
      <c r="N9">
        <f>(K19-B19*F19)/S3</f>
        <v>0.11284917442502058</v>
      </c>
    </row>
    <row r="10" spans="2:19" x14ac:dyDescent="0.3">
      <c r="B10" s="1">
        <v>2759.4</v>
      </c>
      <c r="C10" s="1">
        <v>2346.5</v>
      </c>
      <c r="D10" s="1">
        <v>2740.5</v>
      </c>
      <c r="E10" s="1">
        <v>3541.8</v>
      </c>
      <c r="F10" s="1">
        <v>4670.6000000000004</v>
      </c>
      <c r="G10" s="1">
        <f t="shared" si="0"/>
        <v>7614288.3600000003</v>
      </c>
      <c r="H10" s="1">
        <f t="shared" si="1"/>
        <v>6474932.1000000006</v>
      </c>
      <c r="I10" s="1">
        <f t="shared" si="2"/>
        <v>7562135.7000000002</v>
      </c>
      <c r="J10" s="1">
        <f t="shared" si="3"/>
        <v>9773242.9199999999</v>
      </c>
      <c r="K10" s="1">
        <f t="shared" si="4"/>
        <v>12888053.640000001</v>
      </c>
    </row>
    <row r="11" spans="2:19" x14ac:dyDescent="0.3">
      <c r="B11" s="1">
        <v>2346.5</v>
      </c>
      <c r="C11" s="1">
        <v>2740.5</v>
      </c>
      <c r="D11" s="1">
        <v>3541.8</v>
      </c>
      <c r="E11" s="1">
        <v>4670.6000000000004</v>
      </c>
      <c r="F11" s="1">
        <v>2978.6</v>
      </c>
      <c r="G11" s="1">
        <f t="shared" si="0"/>
        <v>5506062.25</v>
      </c>
      <c r="H11" s="1">
        <f t="shared" si="1"/>
        <v>6430583.25</v>
      </c>
      <c r="I11" s="1">
        <f t="shared" si="2"/>
        <v>8310833.7000000002</v>
      </c>
      <c r="J11" s="1">
        <f t="shared" si="3"/>
        <v>10959562.9</v>
      </c>
      <c r="K11" s="1">
        <f t="shared" si="4"/>
        <v>6989284.8999999994</v>
      </c>
    </row>
    <row r="12" spans="2:19" x14ac:dyDescent="0.3">
      <c r="B12" s="1">
        <v>2740.5</v>
      </c>
      <c r="C12" s="1">
        <v>3541.8</v>
      </c>
      <c r="D12" s="1">
        <v>4670.6000000000004</v>
      </c>
      <c r="E12" s="1">
        <v>2978.6</v>
      </c>
      <c r="F12" s="1">
        <v>4866.8</v>
      </c>
      <c r="G12" s="1">
        <f t="shared" si="0"/>
        <v>7510340.25</v>
      </c>
      <c r="H12" s="1">
        <f t="shared" si="1"/>
        <v>9706302.9000000004</v>
      </c>
      <c r="I12" s="1">
        <f t="shared" si="2"/>
        <v>12799779.300000001</v>
      </c>
      <c r="J12" s="1">
        <f t="shared" si="3"/>
        <v>8162853.2999999998</v>
      </c>
      <c r="K12" s="1">
        <f t="shared" si="4"/>
        <v>13337465.4</v>
      </c>
    </row>
    <row r="13" spans="2:19" x14ac:dyDescent="0.3">
      <c r="B13" s="1">
        <v>3541.8</v>
      </c>
      <c r="C13" s="1">
        <v>4670.6000000000004</v>
      </c>
      <c r="D13" s="1">
        <v>2978.6</v>
      </c>
      <c r="E13" s="1">
        <v>4866.8</v>
      </c>
      <c r="F13" s="1">
        <v>5748.6</v>
      </c>
      <c r="G13" s="1">
        <f t="shared" si="0"/>
        <v>12544347.240000002</v>
      </c>
      <c r="H13" s="1">
        <f t="shared" si="1"/>
        <v>16542331.080000002</v>
      </c>
      <c r="I13" s="1">
        <f t="shared" si="2"/>
        <v>10549605.48</v>
      </c>
      <c r="J13" s="1">
        <f t="shared" si="3"/>
        <v>17237232.240000002</v>
      </c>
      <c r="K13" s="1">
        <f t="shared" si="4"/>
        <v>20360391.480000004</v>
      </c>
    </row>
    <row r="14" spans="2:19" x14ac:dyDescent="0.3">
      <c r="B14" s="1">
        <v>4670.6000000000004</v>
      </c>
      <c r="C14" s="1">
        <v>2978.6</v>
      </c>
      <c r="D14" s="1">
        <v>4866.8</v>
      </c>
      <c r="E14" s="1">
        <v>5748.6</v>
      </c>
      <c r="F14" s="1">
        <v>5108.3</v>
      </c>
      <c r="G14" s="1">
        <f t="shared" si="0"/>
        <v>21814504.360000003</v>
      </c>
      <c r="H14" s="1">
        <f>B14*C14</f>
        <v>13911849.16</v>
      </c>
      <c r="I14" s="1">
        <f>B14*D14</f>
        <v>22730876.080000002</v>
      </c>
      <c r="J14" s="1">
        <f t="shared" si="3"/>
        <v>26849411.160000004</v>
      </c>
      <c r="K14" s="1">
        <f t="shared" si="4"/>
        <v>23858825.980000004</v>
      </c>
    </row>
    <row r="15" spans="2:19" x14ac:dyDescent="0.3">
      <c r="B15" s="1">
        <v>2978.6</v>
      </c>
      <c r="C15" s="1">
        <v>4866.8</v>
      </c>
      <c r="D15" s="1">
        <v>5748.6</v>
      </c>
      <c r="E15" s="1">
        <v>5108.3</v>
      </c>
      <c r="F15" s="1">
        <v>4511.7</v>
      </c>
      <c r="G15" s="1">
        <f t="shared" si="0"/>
        <v>8872057.959999999</v>
      </c>
      <c r="H15" s="1">
        <f t="shared" ref="H15:H18" si="5">B15*C15</f>
        <v>14496250.48</v>
      </c>
      <c r="I15" s="1">
        <f t="shared" ref="I15:I18" si="6">B15*D15</f>
        <v>17122779.960000001</v>
      </c>
      <c r="J15" s="1">
        <f t="shared" ref="J15:J18" si="7">B15*E15</f>
        <v>15215582.380000001</v>
      </c>
      <c r="K15" s="1">
        <f t="shared" ref="K15:K18" si="8">B15*F15</f>
        <v>13438549.619999999</v>
      </c>
    </row>
    <row r="16" spans="2:19" x14ac:dyDescent="0.3">
      <c r="B16" s="1">
        <v>4866.8</v>
      </c>
      <c r="C16" s="1">
        <v>5748.6</v>
      </c>
      <c r="D16" s="1">
        <v>5108.3</v>
      </c>
      <c r="E16" s="1">
        <v>4511.7</v>
      </c>
      <c r="F16" s="1">
        <v>3839.7</v>
      </c>
      <c r="G16" s="1">
        <f t="shared" si="0"/>
        <v>23685742.240000002</v>
      </c>
      <c r="H16" s="1">
        <f t="shared" si="5"/>
        <v>27977286.480000004</v>
      </c>
      <c r="I16" s="1">
        <f t="shared" si="6"/>
        <v>24861074.440000001</v>
      </c>
      <c r="J16" s="1">
        <f t="shared" si="7"/>
        <v>21957541.559999999</v>
      </c>
      <c r="K16" s="1">
        <f t="shared" si="8"/>
        <v>18687051.960000001</v>
      </c>
    </row>
    <row r="17" spans="1:14" x14ac:dyDescent="0.3">
      <c r="B17" s="1">
        <v>5748.6</v>
      </c>
      <c r="C17" s="1">
        <v>5108.3</v>
      </c>
      <c r="D17" s="1">
        <v>4511.7</v>
      </c>
      <c r="E17" s="1">
        <v>3839.7</v>
      </c>
      <c r="F17" s="1">
        <v>3558.8</v>
      </c>
      <c r="G17" s="1">
        <f t="shared" si="0"/>
        <v>33046401.960000005</v>
      </c>
      <c r="H17" s="1">
        <f t="shared" si="5"/>
        <v>29365573.380000003</v>
      </c>
      <c r="I17" s="1">
        <f t="shared" si="6"/>
        <v>25935958.620000001</v>
      </c>
      <c r="J17" s="1">
        <f t="shared" si="7"/>
        <v>22072899.420000002</v>
      </c>
      <c r="K17" s="1">
        <f t="shared" si="8"/>
        <v>20458117.680000003</v>
      </c>
    </row>
    <row r="18" spans="1:14" x14ac:dyDescent="0.3">
      <c r="B18" s="1">
        <v>5108.3</v>
      </c>
      <c r="C18" s="1">
        <v>4511.7</v>
      </c>
      <c r="D18" s="1">
        <v>3839.7</v>
      </c>
      <c r="E18" s="1">
        <v>3558.8</v>
      </c>
      <c r="F18" s="1">
        <v>3827.4</v>
      </c>
      <c r="G18" s="1">
        <f t="shared" si="0"/>
        <v>26094728.890000001</v>
      </c>
      <c r="H18" s="1">
        <f t="shared" si="5"/>
        <v>23047117.109999999</v>
      </c>
      <c r="I18" s="1">
        <f t="shared" si="6"/>
        <v>19614339.509999998</v>
      </c>
      <c r="J18" s="1">
        <f t="shared" si="7"/>
        <v>18179418.040000003</v>
      </c>
      <c r="K18" s="1">
        <f t="shared" si="8"/>
        <v>19551507.420000002</v>
      </c>
    </row>
    <row r="19" spans="1:14" x14ac:dyDescent="0.3">
      <c r="A19" t="s">
        <v>30</v>
      </c>
      <c r="B19" s="2">
        <f>AVERAGE(B2:B18)</f>
        <v>3635.4235294117648</v>
      </c>
      <c r="C19" s="2">
        <f>AVERAGE(C2:C18)</f>
        <v>3635.4235294117643</v>
      </c>
      <c r="D19" s="2">
        <f>AVERAGE(D2:D18)</f>
        <v>3635.4235294117643</v>
      </c>
      <c r="E19" s="2">
        <f>AVERAGE(E2:E18)</f>
        <v>3635.4235294117643</v>
      </c>
      <c r="F19" s="2">
        <f>AVERAGE(F2:F18)</f>
        <v>3635.4235294117648</v>
      </c>
      <c r="G19" s="2">
        <f>AVERAGE(G2:G18)</f>
        <v>14188033.675294122</v>
      </c>
      <c r="H19" s="2">
        <f>AVERAGE(H2:H18)</f>
        <v>13837816.086470589</v>
      </c>
      <c r="I19" s="2">
        <f>AVERAGE(I2:I18)</f>
        <v>13620148.74764706</v>
      </c>
      <c r="J19" s="2">
        <f t="shared" ref="C19:K19" si="9">AVERAGE(J2:J18)</f>
        <v>13504571.188235296</v>
      </c>
      <c r="K19" s="2">
        <f t="shared" si="9"/>
        <v>13325963.102941176</v>
      </c>
    </row>
    <row r="21" spans="1:14" x14ac:dyDescent="0.3">
      <c r="C21">
        <f>CORREL(B2:B18,C2:C18)</f>
        <v>0.63959351702766387</v>
      </c>
      <c r="D21">
        <f>CORREL(B2:B18,D2:D18)</f>
        <v>0.41559357371566341</v>
      </c>
      <c r="E21">
        <f>CORREL(B2:B18,E2:E18)</f>
        <v>0.29665351180144089</v>
      </c>
      <c r="F21">
        <f>CORREL(B2:B18,F2:F18)</f>
        <v>0.1128491744250221</v>
      </c>
    </row>
    <row r="27" spans="1:14" x14ac:dyDescent="0.3">
      <c r="B27" s="1" t="s">
        <v>16</v>
      </c>
      <c r="C27" s="1" t="s">
        <v>17</v>
      </c>
      <c r="D27" s="1" t="s">
        <v>18</v>
      </c>
      <c r="E27" s="1" t="s">
        <v>19</v>
      </c>
      <c r="F27" s="1" t="s">
        <v>20</v>
      </c>
      <c r="G27" s="1" t="s">
        <v>25</v>
      </c>
      <c r="H27" s="1" t="s">
        <v>21</v>
      </c>
      <c r="I27" s="1" t="s">
        <v>22</v>
      </c>
      <c r="J27" s="1" t="s">
        <v>23</v>
      </c>
      <c r="K27" s="1" t="s">
        <v>24</v>
      </c>
    </row>
    <row r="28" spans="1:14" x14ac:dyDescent="0.3">
      <c r="B28" s="1">
        <v>4511.7</v>
      </c>
      <c r="C28" s="1"/>
      <c r="D28" s="1"/>
      <c r="E28" s="1"/>
      <c r="F28" s="1"/>
      <c r="G28" s="1">
        <f>B28^2</f>
        <v>20355436.889999997</v>
      </c>
      <c r="H28" s="1"/>
      <c r="I28" s="1"/>
      <c r="J28" s="1"/>
      <c r="K28" s="1"/>
    </row>
    <row r="29" spans="1:14" x14ac:dyDescent="0.3">
      <c r="B29" s="1">
        <v>3839.7</v>
      </c>
      <c r="C29" s="1">
        <v>4511.7</v>
      </c>
      <c r="D29" s="1"/>
      <c r="E29" s="1"/>
      <c r="F29" s="1"/>
      <c r="G29" s="1">
        <f t="shared" ref="G29:G44" si="10">B29^2</f>
        <v>14743296.089999998</v>
      </c>
      <c r="H29" s="1">
        <f>B29*C29</f>
        <v>17323574.489999998</v>
      </c>
      <c r="I29" s="1"/>
      <c r="J29" s="1"/>
      <c r="K29" s="1"/>
      <c r="M29" t="s">
        <v>26</v>
      </c>
      <c r="N29">
        <f>(H45-B45*C45)/(G45-B45^2)</f>
        <v>0.39166112586445601</v>
      </c>
    </row>
    <row r="30" spans="1:14" x14ac:dyDescent="0.3">
      <c r="B30" s="1">
        <v>3558.8</v>
      </c>
      <c r="C30" s="1">
        <v>3839.7</v>
      </c>
      <c r="D30" s="1">
        <v>4511.7</v>
      </c>
      <c r="E30" s="1"/>
      <c r="F30" s="1"/>
      <c r="G30" s="1">
        <f t="shared" si="10"/>
        <v>12665057.440000001</v>
      </c>
      <c r="H30" s="1">
        <f t="shared" ref="H30:H44" si="11">B30*C30</f>
        <v>13664724.359999999</v>
      </c>
      <c r="I30" s="1">
        <f t="shared" ref="I29:I44" si="12">B30*D30</f>
        <v>16056237.960000001</v>
      </c>
      <c r="J30" s="1"/>
      <c r="K30" s="1"/>
    </row>
    <row r="31" spans="1:14" x14ac:dyDescent="0.3">
      <c r="B31" s="1">
        <v>3827.4</v>
      </c>
      <c r="C31" s="1">
        <v>3558.8</v>
      </c>
      <c r="D31" s="1">
        <v>3839.7</v>
      </c>
      <c r="E31" s="1">
        <v>3839.7</v>
      </c>
      <c r="F31" s="1"/>
      <c r="G31" s="1">
        <f t="shared" si="10"/>
        <v>14648990.76</v>
      </c>
      <c r="H31" s="1">
        <f t="shared" si="11"/>
        <v>13620951.120000001</v>
      </c>
      <c r="I31" s="1">
        <f t="shared" si="12"/>
        <v>14696067.779999999</v>
      </c>
      <c r="J31" s="1">
        <f t="shared" ref="J29:J44" si="13">B31*E31</f>
        <v>14696067.779999999</v>
      </c>
      <c r="K31" s="1"/>
      <c r="M31" t="s">
        <v>27</v>
      </c>
      <c r="N31">
        <f>(I45-B45*D45)/(G45-B45^2)</f>
        <v>5.3820759641718625E-2</v>
      </c>
    </row>
    <row r="32" spans="1:14" x14ac:dyDescent="0.3">
      <c r="B32" s="1">
        <v>2994.4</v>
      </c>
      <c r="C32" s="1">
        <v>3827.4</v>
      </c>
      <c r="D32" s="1">
        <v>3558.8</v>
      </c>
      <c r="E32" s="1">
        <v>3558.8</v>
      </c>
      <c r="F32" s="1">
        <v>3839.7</v>
      </c>
      <c r="G32" s="1">
        <f t="shared" si="10"/>
        <v>8966431.3600000013</v>
      </c>
      <c r="H32" s="1">
        <f t="shared" si="11"/>
        <v>11460766.560000001</v>
      </c>
      <c r="I32" s="1">
        <f t="shared" si="12"/>
        <v>10656470.720000001</v>
      </c>
      <c r="J32" s="1">
        <f t="shared" si="13"/>
        <v>10656470.720000001</v>
      </c>
      <c r="K32" s="1">
        <f t="shared" ref="K29:K44" si="14">B32*F32</f>
        <v>11497597.68</v>
      </c>
    </row>
    <row r="33" spans="2:14" x14ac:dyDescent="0.3">
      <c r="B33" s="1">
        <v>2834.1</v>
      </c>
      <c r="C33" s="1">
        <v>2994.4</v>
      </c>
      <c r="D33" s="1">
        <v>3827.4</v>
      </c>
      <c r="E33" s="1">
        <v>3827.4</v>
      </c>
      <c r="F33" s="1">
        <v>3558.8</v>
      </c>
      <c r="G33" s="1">
        <f t="shared" si="10"/>
        <v>8032122.8099999996</v>
      </c>
      <c r="H33" s="1">
        <f t="shared" si="11"/>
        <v>8486429.0399999991</v>
      </c>
      <c r="I33" s="1">
        <f t="shared" si="12"/>
        <v>10847234.34</v>
      </c>
      <c r="J33" s="1">
        <f t="shared" si="13"/>
        <v>10847234.34</v>
      </c>
      <c r="K33" s="1">
        <f t="shared" si="14"/>
        <v>10085995.08</v>
      </c>
      <c r="M33" t="s">
        <v>28</v>
      </c>
      <c r="N33">
        <f>(J45-B45*E45)/(G45-B45^2)</f>
        <v>8.3076521800320838E-2</v>
      </c>
    </row>
    <row r="34" spans="2:14" x14ac:dyDescent="0.3">
      <c r="B34" s="1">
        <v>2504.1</v>
      </c>
      <c r="C34" s="1">
        <v>2834.1</v>
      </c>
      <c r="D34" s="1">
        <v>2994.4</v>
      </c>
      <c r="E34" s="1">
        <v>2994.4</v>
      </c>
      <c r="F34" s="1">
        <v>3827.4</v>
      </c>
      <c r="G34" s="1">
        <f t="shared" si="10"/>
        <v>6270516.8099999996</v>
      </c>
      <c r="H34" s="1">
        <f t="shared" si="11"/>
        <v>7096869.8099999996</v>
      </c>
      <c r="I34" s="1">
        <f t="shared" si="12"/>
        <v>7498277.04</v>
      </c>
      <c r="J34" s="1">
        <f t="shared" si="13"/>
        <v>7498277.04</v>
      </c>
      <c r="K34" s="1">
        <f t="shared" si="14"/>
        <v>9584192.3399999999</v>
      </c>
    </row>
    <row r="35" spans="2:14" x14ac:dyDescent="0.3">
      <c r="B35" s="1">
        <v>2970.9</v>
      </c>
      <c r="C35" s="1">
        <v>2504.1</v>
      </c>
      <c r="D35" s="1">
        <v>2834.1</v>
      </c>
      <c r="E35" s="1">
        <v>2834.1</v>
      </c>
      <c r="F35" s="1">
        <v>2994.4</v>
      </c>
      <c r="G35" s="1">
        <f t="shared" si="10"/>
        <v>8826246.8100000005</v>
      </c>
      <c r="H35" s="1">
        <f t="shared" si="11"/>
        <v>7439430.6900000004</v>
      </c>
      <c r="I35" s="1">
        <f t="shared" si="12"/>
        <v>8419827.6899999995</v>
      </c>
      <c r="J35" s="1">
        <f t="shared" si="13"/>
        <v>8419827.6899999995</v>
      </c>
      <c r="K35" s="1">
        <f t="shared" si="14"/>
        <v>8896062.9600000009</v>
      </c>
      <c r="M35" t="s">
        <v>29</v>
      </c>
      <c r="N35">
        <f>(K45-B45*F45)/(G45-B45^2)</f>
        <v>-8.0202141403239322E-2</v>
      </c>
    </row>
    <row r="36" spans="2:14" x14ac:dyDescent="0.3">
      <c r="B36" s="1">
        <v>2759.4</v>
      </c>
      <c r="C36" s="1">
        <v>2970.9</v>
      </c>
      <c r="D36" s="1">
        <v>2504.1</v>
      </c>
      <c r="E36" s="1">
        <v>2504.1</v>
      </c>
      <c r="F36" s="1">
        <v>2834.1</v>
      </c>
      <c r="G36" s="1">
        <f t="shared" si="10"/>
        <v>7614288.3600000003</v>
      </c>
      <c r="H36" s="1">
        <f t="shared" si="11"/>
        <v>8197901.4600000009</v>
      </c>
      <c r="I36" s="1">
        <f t="shared" si="12"/>
        <v>6909813.54</v>
      </c>
      <c r="J36" s="1">
        <f t="shared" si="13"/>
        <v>6909813.54</v>
      </c>
      <c r="K36" s="1">
        <f t="shared" si="14"/>
        <v>7820415.54</v>
      </c>
    </row>
    <row r="37" spans="2:14" x14ac:dyDescent="0.3">
      <c r="B37" s="1">
        <v>2346.5</v>
      </c>
      <c r="C37" s="1">
        <v>2759.4</v>
      </c>
      <c r="D37" s="1">
        <v>2970.9</v>
      </c>
      <c r="E37" s="1">
        <v>2970.9</v>
      </c>
      <c r="F37" s="1">
        <v>2504.1</v>
      </c>
      <c r="G37" s="1">
        <f t="shared" si="10"/>
        <v>5506062.25</v>
      </c>
      <c r="H37" s="1">
        <f t="shared" si="11"/>
        <v>6474932.1000000006</v>
      </c>
      <c r="I37" s="1">
        <f t="shared" si="12"/>
        <v>6971216.8500000006</v>
      </c>
      <c r="J37" s="1">
        <f t="shared" si="13"/>
        <v>6971216.8500000006</v>
      </c>
      <c r="K37" s="1">
        <f t="shared" si="14"/>
        <v>5875870.6499999994</v>
      </c>
    </row>
    <row r="38" spans="2:14" x14ac:dyDescent="0.3">
      <c r="B38" s="1">
        <v>2740.5</v>
      </c>
      <c r="C38" s="1">
        <v>2346.5</v>
      </c>
      <c r="D38" s="1">
        <v>2759.4</v>
      </c>
      <c r="E38" s="1">
        <v>2759.4</v>
      </c>
      <c r="F38" s="1">
        <v>2970.9</v>
      </c>
      <c r="G38" s="1">
        <f t="shared" si="10"/>
        <v>7510340.25</v>
      </c>
      <c r="H38" s="1">
        <f t="shared" si="11"/>
        <v>6430583.25</v>
      </c>
      <c r="I38" s="1">
        <f t="shared" si="12"/>
        <v>7562135.7000000002</v>
      </c>
      <c r="J38" s="1">
        <f t="shared" si="13"/>
        <v>7562135.7000000002</v>
      </c>
      <c r="K38" s="1">
        <f t="shared" si="14"/>
        <v>8141751.4500000002</v>
      </c>
    </row>
    <row r="39" spans="2:14" x14ac:dyDescent="0.3">
      <c r="B39" s="1">
        <v>3541.8</v>
      </c>
      <c r="C39" s="1">
        <v>2740.5</v>
      </c>
      <c r="D39" s="1">
        <v>2346.5</v>
      </c>
      <c r="E39" s="1">
        <v>2346.5</v>
      </c>
      <c r="F39" s="1">
        <v>2759.4</v>
      </c>
      <c r="G39" s="1">
        <f t="shared" si="10"/>
        <v>12544347.240000002</v>
      </c>
      <c r="H39" s="1">
        <f t="shared" si="11"/>
        <v>9706302.9000000004</v>
      </c>
      <c r="I39" s="1">
        <f t="shared" si="12"/>
        <v>8310833.7000000002</v>
      </c>
      <c r="J39" s="1">
        <f t="shared" si="13"/>
        <v>8310833.7000000002</v>
      </c>
      <c r="K39" s="1">
        <f t="shared" si="14"/>
        <v>9773242.9199999999</v>
      </c>
    </row>
    <row r="40" spans="2:14" x14ac:dyDescent="0.3">
      <c r="B40" s="1">
        <v>4670.6000000000004</v>
      </c>
      <c r="C40" s="1">
        <v>3541.8</v>
      </c>
      <c r="D40" s="1">
        <v>2740.5</v>
      </c>
      <c r="E40" s="1">
        <v>2740.5</v>
      </c>
      <c r="F40" s="1">
        <v>2346.5</v>
      </c>
      <c r="G40" s="1">
        <f t="shared" si="10"/>
        <v>21814504.360000003</v>
      </c>
      <c r="H40" s="1">
        <f t="shared" si="11"/>
        <v>16542331.080000002</v>
      </c>
      <c r="I40" s="1">
        <f t="shared" si="12"/>
        <v>12799779.300000001</v>
      </c>
      <c r="J40" s="1">
        <f t="shared" si="13"/>
        <v>12799779.300000001</v>
      </c>
      <c r="K40" s="1">
        <f t="shared" si="14"/>
        <v>10959562.9</v>
      </c>
    </row>
    <row r="41" spans="2:14" x14ac:dyDescent="0.3">
      <c r="B41" s="1">
        <v>2978.6</v>
      </c>
      <c r="C41" s="1">
        <v>4670.6000000000004</v>
      </c>
      <c r="D41" s="1">
        <v>3541.8</v>
      </c>
      <c r="E41" s="1">
        <v>3541.8</v>
      </c>
      <c r="F41" s="1">
        <v>2740.5</v>
      </c>
      <c r="G41" s="1">
        <f t="shared" si="10"/>
        <v>8872057.959999999</v>
      </c>
      <c r="H41" s="1">
        <f t="shared" si="11"/>
        <v>13911849.16</v>
      </c>
      <c r="I41" s="1">
        <f t="shared" si="12"/>
        <v>10549605.48</v>
      </c>
      <c r="J41" s="1">
        <f t="shared" si="13"/>
        <v>10549605.48</v>
      </c>
      <c r="K41" s="1">
        <f t="shared" si="14"/>
        <v>8162853.2999999998</v>
      </c>
    </row>
    <row r="42" spans="2:14" x14ac:dyDescent="0.3">
      <c r="B42" s="1">
        <v>4866.8</v>
      </c>
      <c r="C42" s="1">
        <v>2978.6</v>
      </c>
      <c r="D42" s="1">
        <v>4670.6000000000004</v>
      </c>
      <c r="E42" s="1">
        <v>4670.6000000000004</v>
      </c>
      <c r="F42" s="1">
        <v>3541.8</v>
      </c>
      <c r="G42" s="1">
        <f t="shared" si="10"/>
        <v>23685742.240000002</v>
      </c>
      <c r="H42" s="1">
        <f t="shared" si="11"/>
        <v>14496250.48</v>
      </c>
      <c r="I42" s="1">
        <f t="shared" si="12"/>
        <v>22730876.080000002</v>
      </c>
      <c r="J42" s="1">
        <f t="shared" si="13"/>
        <v>22730876.080000002</v>
      </c>
      <c r="K42" s="1">
        <f t="shared" si="14"/>
        <v>17237232.240000002</v>
      </c>
    </row>
    <row r="43" spans="2:14" x14ac:dyDescent="0.3">
      <c r="B43" s="1">
        <v>5748.6</v>
      </c>
      <c r="C43" s="1">
        <v>4866.8</v>
      </c>
      <c r="D43" s="1">
        <v>2978.6</v>
      </c>
      <c r="E43" s="1">
        <v>2978.6</v>
      </c>
      <c r="F43" s="1">
        <v>4670.6000000000004</v>
      </c>
      <c r="G43" s="1">
        <f t="shared" si="10"/>
        <v>33046401.960000005</v>
      </c>
      <c r="H43" s="1">
        <f t="shared" si="11"/>
        <v>27977286.480000004</v>
      </c>
      <c r="I43" s="1">
        <f t="shared" si="12"/>
        <v>17122779.960000001</v>
      </c>
      <c r="J43" s="1">
        <f t="shared" si="13"/>
        <v>17122779.960000001</v>
      </c>
      <c r="K43" s="1">
        <f t="shared" si="14"/>
        <v>26849411.160000004</v>
      </c>
    </row>
    <row r="44" spans="2:14" x14ac:dyDescent="0.3">
      <c r="B44" s="1">
        <v>5108.3</v>
      </c>
      <c r="C44" s="1">
        <v>5748.6</v>
      </c>
      <c r="D44" s="1">
        <v>4866.8</v>
      </c>
      <c r="E44" s="1">
        <v>4866.8</v>
      </c>
      <c r="F44" s="1">
        <v>2978.6</v>
      </c>
      <c r="G44" s="1">
        <f t="shared" si="10"/>
        <v>26094728.890000001</v>
      </c>
      <c r="H44" s="1">
        <f t="shared" si="11"/>
        <v>29365573.380000003</v>
      </c>
      <c r="I44" s="1">
        <f t="shared" si="12"/>
        <v>24861074.440000001</v>
      </c>
      <c r="J44" s="1">
        <f t="shared" si="13"/>
        <v>24861074.440000001</v>
      </c>
      <c r="K44" s="1">
        <f t="shared" si="14"/>
        <v>15215582.380000001</v>
      </c>
    </row>
    <row r="45" spans="2:14" x14ac:dyDescent="0.3">
      <c r="B45" s="2">
        <f>AVERAGE(B28:B44)</f>
        <v>3635.4235294117648</v>
      </c>
      <c r="C45" s="2">
        <f>AVERAGE(C28:C44)</f>
        <v>3543.3687500000001</v>
      </c>
      <c r="D45" s="2">
        <f>AVERAGE(D28:D44)</f>
        <v>3396.3533333333335</v>
      </c>
      <c r="E45" s="2">
        <f>AVERAGE(E28:E44)</f>
        <v>3316.6857142857143</v>
      </c>
      <c r="F45" s="2">
        <f>AVERAGE(F28:F44)</f>
        <v>3197.4461538461537</v>
      </c>
      <c r="G45" s="2">
        <f>AVERAGE(G28:G44)</f>
        <v>14188033.675294122</v>
      </c>
      <c r="H45" s="2">
        <f>AVERAGE(H28:H44)</f>
        <v>13262234.772500001</v>
      </c>
      <c r="I45" s="2">
        <f>AVERAGE(I28:I44)</f>
        <v>12399482.038666667</v>
      </c>
      <c r="J45" s="2">
        <f t="shared" ref="J45" si="15">AVERAGE(J28:J44)</f>
        <v>12138285.187142858</v>
      </c>
      <c r="K45" s="2">
        <f t="shared" ref="K45" si="16">AVERAGE(K28:K44)</f>
        <v>11546136.199999999</v>
      </c>
    </row>
    <row r="47" spans="2:14" x14ac:dyDescent="0.3">
      <c r="C47">
        <f>CORREL(B28:B44,C28:C44)</f>
        <v>0.61540205252394864</v>
      </c>
      <c r="D47">
        <f>CORREL(B28:B44,D28:D44)</f>
        <v>0.37498031208619131</v>
      </c>
      <c r="E47">
        <f>CORREL(B28:B44,E28:E44)</f>
        <v>0.40666195797886207</v>
      </c>
      <c r="F47">
        <f>CORREL(B28:B44,F28:F44)</f>
        <v>0.31534144514702461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Лист4</vt:lpstr>
      <vt:lpstr>hyh</vt:lpstr>
      <vt:lpstr>hyhdd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Monoblock</dc:creator>
  <cp:lastModifiedBy>Monoblock</cp:lastModifiedBy>
  <dcterms:created xsi:type="dcterms:W3CDTF">2015-06-05T18:19:34Z</dcterms:created>
  <dcterms:modified xsi:type="dcterms:W3CDTF">2023-12-13T12:53:16Z</dcterms:modified>
</cp:coreProperties>
</file>